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C:\Users\GiuseppeDiPrima\Downloads\"/>
    </mc:Choice>
  </mc:AlternateContent>
  <xr:revisionPtr revIDLastSave="0" documentId="13_ncr:1_{375E4FEF-ACC8-4A16-84AE-3C921B957FA8}"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84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_xlnm.Print_Area" localSheetId="3">Declaration!$A$1:$L$86</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T9" i="5"/>
  <c r="S9" i="5"/>
  <c r="R9" i="5"/>
  <c r="J9" i="5"/>
  <c r="I9" i="5"/>
  <c r="H9" i="5"/>
  <c r="G9" i="5"/>
  <c r="F9" i="5"/>
  <c r="AB8" i="5"/>
  <c r="V8" i="5"/>
  <c r="E8" i="5"/>
  <c r="X8" i="5"/>
  <c r="T8" i="5"/>
  <c r="S8" i="5"/>
  <c r="R8" i="5"/>
  <c r="J8" i="5"/>
  <c r="I8" i="5"/>
  <c r="H8" i="5"/>
  <c r="G8" i="5"/>
  <c r="F8" i="5"/>
  <c r="AB7" i="5"/>
  <c r="V7" i="5"/>
  <c r="E7" i="5"/>
  <c r="X7" i="5"/>
  <c r="J7" i="5"/>
  <c r="T7" i="5"/>
  <c r="S7" i="5"/>
  <c r="R7" i="5"/>
  <c r="I7" i="5"/>
  <c r="H7" i="5"/>
  <c r="G7" i="5"/>
  <c r="F7" i="5"/>
  <c r="AB6" i="5"/>
  <c r="V6" i="5"/>
  <c r="E6" i="5"/>
  <c r="X6" i="5"/>
  <c r="J6" i="5"/>
  <c r="S6" i="5"/>
  <c r="T6" i="5"/>
  <c r="R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<sst xmlns="http://schemas.openxmlformats.org/spreadsheetml/2006/main" count="28505" uniqueCount="20175">
  <si>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</si>
  <si>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</si>
  <si>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</si>
  <si>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</si>
  <si>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</si>
  <si>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</si>
  <si>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</si>
  <si>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</si>
  <si>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</si>
  <si>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</si>
  <si>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</si>
  <si>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</si>
  <si>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</si>
  <si>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</si>
  <si>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</si>
  <si>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</si>
  <si>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</si>
  <si>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</si>
  <si>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</si>
  <si>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</si>
  <si>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</si>
  <si>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</si>
  <si>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</si>
  <si>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</si>
  <si>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</si>
  <si>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</si>
  <si>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</si>
  <si>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</si>
  <si>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</si>
  <si>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</si>
  <si>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</si>
  <si>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</si>
  <si>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</si>
  <si>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</si>
  <si>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</si>
  <si>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</si>
  <si>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</si>
  <si>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</si>
  <si>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</si>
  <si>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</si>
  <si>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</si>
  <si>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</si>
  <si>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</si>
  <si>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</si>
  <si>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</si>
  <si>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</si>
  <si>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</si>
  <si>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</si>
  <si>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</si>
  <si>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</si>
  <si>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</si>
  <si>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</si>
  <si>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</si>
  <si>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</si>
  <si>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</si>
  <si>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</si>
  <si>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</si>
  <si>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</si>
  <si>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</si>
  <si>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</si>
  <si>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</si>
  <si>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</si>
  <si>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</si>
  <si>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</si>
  <si>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</si>
  <si>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</si>
  <si>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</si>
  <si>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</si>
  <si>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</si>
  <si>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</si>
  <si>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</si>
  <si>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</si>
  <si>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</si>
  <si>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</si>
  <si>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</si>
  <si>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</si>
  <si>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</si>
  <si>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</si>
  <si>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</si>
  <si>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</si>
  <si>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</si>
  <si>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</si>
  <si>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</si>
  <si>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</si>
  <si>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</si>
  <si>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</si>
  <si>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</si>
  <si>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</si>
  <si>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</si>
  <si>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</si>
  <si>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</si>
  <si>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</si>
  <si>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</si>
  <si>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</si>
  <si>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</si>
  <si>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</si>
  <si>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</si>
  <si>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</si>
  <si>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</si>
  <si>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</si>
  <si>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</si>
  <si>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</si>
  <si>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</si>
  <si>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</si>
  <si>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</si>
  <si>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</si>
  <si>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</si>
  <si>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</si>
  <si>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</si>
  <si>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</si>
  <si>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</si>
  <si>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</si>
  <si>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</si>
  <si>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</si>
  <si>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</si>
  <si>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</si>
  <si>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</si>
  <si>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</si>
  <si>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</si>
  <si>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</si>
  <si>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</si>
  <si>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</si>
  <si>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</si>
  <si>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</si>
  <si>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</si>
  <si>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</si>
  <si>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</si>
  <si>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</si>
  <si>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</si>
  <si>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</si>
  <si>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</si>
  <si>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</si>
  <si>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</si>
  <si>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</si>
  <si>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</si>
  <si>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</si>
  <si>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</si>
  <si>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</si>
  <si>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</si>
  <si>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</si>
  <si>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</si>
  <si>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</si>
  <si>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</si>
  <si>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</si>
  <si>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</si>
  <si>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</si>
  <si>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</si>
  <si>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</si>
  <si>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</si>
  <si>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</si>
  <si>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</si>
  <si>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</si>
  <si>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</si>
  <si>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</si>
  <si>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</si>
  <si>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</si>
  <si>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</si>
  <si>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</si>
  <si>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</si>
  <si>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</si>
  <si>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</si>
  <si>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</si>
  <si>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</si>
  <si>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</si>
  <si>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</si>
  <si>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</si>
  <si>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</si>
  <si>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</si>
  <si>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</si>
  <si>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</si>
  <si>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</si>
  <si>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</si>
  <si>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</si>
  <si>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</si>
  <si>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</si>
  <si>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</si>
  <si>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</si>
  <si>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</si>
  <si>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</si>
  <si>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</si>
  <si>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</si>
  <si>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</si>
  <si>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</si>
  <si>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</si>
  <si>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</si>
  <si>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</si>
  <si>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</si>
  <si>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</si>
  <si>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</si>
  <si>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</si>
  <si>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</si>
  <si>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</si>
  <si>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</si>
  <si>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</si>
  <si>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</si>
  <si>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</si>
  <si>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</si>
  <si>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</si>
  <si>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</si>
  <si>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</si>
  <si>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</si>
  <si>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</si>
  <si>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</si>
  <si>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</si>
  <si>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</si>
  <si>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</si>
  <si>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</si>
  <si>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</si>
  <si>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</si>
  <si>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</si>
  <si>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</si>
  <si>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</si>
  <si>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</si>
  <si>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</si>
  <si>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</si>
  <si>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</si>
  <si>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</si>
  <si>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</si>
  <si>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</si>
  <si>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</si>
  <si>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</si>
  <si>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</si>
  <si>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</si>
  <si>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</si>
  <si>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</si>
  <si>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</si>
  <si>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</si>
  <si>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</si>
  <si>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</si>
  <si>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</si>
  <si>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</si>
  <si>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</si>
  <si>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</si>
  <si>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</si>
  <si>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</si>
  <si>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</si>
  <si>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</si>
  <si>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</si>
  <si>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</si>
  <si>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</si>
  <si>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</si>
  <si>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</si>
  <si>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</si>
  <si>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</si>
  <si>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</si>
  <si>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</si>
  <si>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</si>
  <si>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</si>
  <si>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</si>
  <si>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</si>
  <si>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</si>
  <si>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</si>
  <si>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</si>
  <si>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</si>
  <si>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</si>
  <si>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</si>
  <si>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</si>
  <si>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</si>
  <si>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</si>
  <si>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</si>
  <si>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</si>
  <si>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</si>
  <si>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</si>
  <si>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</si>
  <si>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</si>
  <si>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</si>
  <si>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</si>
  <si>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</si>
  <si>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</si>
  <si>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</si>
  <si>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</si>
  <si>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</si>
  <si>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</si>
  <si>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</si>
  <si>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</si>
  <si>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</si>
  <si>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</si>
  <si>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</si>
  <si>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</si>
  <si>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</si>
  <si>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</si>
  <si>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</si>
  <si>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</si>
  <si>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</si>
  <si>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</si>
  <si>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</si>
  <si>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</si>
  <si>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</si>
  <si>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</si>
  <si>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</si>
  <si>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</si>
  <si>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</si>
  <si>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</si>
  <si>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</si>
  <si>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</si>
  <si>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</si>
  <si>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</si>
  <si>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</si>
  <si>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</si>
  <si>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</si>
  <si>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</si>
  <si>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</si>
  <si>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</si>
  <si>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</si>
  <si>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</si>
  <si>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</si>
  <si>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</si>
  <si>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</si>
  <si>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</si>
  <si>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</si>
  <si>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</si>
  <si>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</si>
  <si>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</si>
  <si>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</si>
  <si>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</si>
  <si>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</si>
  <si>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</si>
  <si>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</si>
  <si>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</si>
  <si>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</si>
  <si>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</si>
  <si>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</si>
  <si>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</si>
  <si>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</si>
  <si>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</si>
  <si>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</si>
  <si>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</si>
  <si>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</si>
  <si>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</si>
  <si>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</si>
  <si>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</si>
  <si>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</si>
  <si>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</si>
  <si>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</si>
  <si>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</si>
  <si>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</si>
  <si>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</si>
  <si>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</si>
  <si>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</si>
  <si>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</si>
  <si>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</si>
  <si>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</si>
  <si>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</si>
  <si>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</si>
  <si>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</si>
  <si>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</si>
  <si>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</si>
  <si>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</si>
  <si>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</si>
  <si>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</si>
  <si>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</si>
  <si>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</si>
  <si>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</si>
  <si>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</si>
  <si>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</si>
  <si>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</si>
  <si>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</si>
  <si>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</si>
  <si>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</si>
  <si>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</si>
  <si>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</si>
  <si>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</si>
  <si>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</si>
  <si>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</si>
  <si>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</si>
  <si>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</si>
  <si>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</si>
  <si>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</si>
  <si>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</si>
  <si>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</si>
  <si>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</si>
  <si>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</si>
  <si>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</si>
  <si>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</si>
  <si>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</si>
  <si>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</si>
  <si>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</si>
  <si>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</si>
  <si>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</si>
  <si>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</si>
  <si>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</si>
  <si>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</si>
  <si>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</si>
  <si>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</si>
  <si>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</si>
  <si>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</si>
  <si>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</si>
  <si>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</si>
  <si>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</si>
  <si>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</si>
  <si>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</si>
  <si>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</si>
  <si>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</si>
  <si>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</si>
  <si>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</si>
  <si>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</si>
  <si>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</si>
  <si>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</si>
  <si>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</si>
  <si>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</si>
  <si>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</si>
  <si>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</si>
  <si>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</si>
  <si>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</si>
  <si>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</si>
  <si>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</si>
  <si>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</si>
  <si>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</si>
  <si>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</si>
  <si>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</si>
  <si>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</si>
  <si>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</si>
  <si>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</si>
  <si>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</si>
  <si>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</si>
  <si>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</si>
  <si>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</si>
  <si>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</si>
  <si>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</si>
  <si>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</si>
  <si>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</si>
  <si>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</si>
  <si>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</si>
  <si>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</si>
  <si>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</si>
  <si>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</si>
  <si>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</si>
  <si>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</si>
  <si>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</si>
  <si>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</si>
  <si>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</si>
  <si>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</si>
  <si>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</si>
  <si>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</si>
  <si>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</si>
  <si>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</si>
  <si>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</si>
  <si>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</si>
  <si>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</si>
  <si>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</si>
  <si>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</si>
  <si>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</si>
  <si>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</si>
  <si>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</si>
  <si>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</si>
  <si>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</si>
  <si>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</si>
  <si>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</si>
  <si>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</si>
  <si>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</si>
  <si>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</si>
  <si>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</si>
  <si>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</si>
  <si>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</si>
  <si>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</si>
  <si>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</si>
  <si>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</si>
  <si>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</si>
  <si>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</si>
  <si>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</si>
  <si>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</si>
  <si>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</si>
  <si>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</si>
  <si>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</si>
  <si>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</si>
  <si>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</si>
  <si>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</si>
  <si>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</si>
  <si>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</si>
  <si>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</si>
  <si>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</si>
  <si>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</si>
  <si>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</si>
  <si>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</si>
  <si>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</si>
  <si>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</si>
  <si>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</si>
  <si>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</si>
  <si>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</si>
  <si>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</si>
  <si>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</si>
  <si>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</si>
  <si>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</si>
  <si>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</si>
  <si>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</si>
  <si>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</si>
  <si>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</si>
  <si>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</si>
  <si>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</si>
  <si>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</si>
  <si>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</si>
  <si>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</si>
  <si>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</si>
  <si>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</si>
  <si>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</si>
  <si>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</si>
  <si>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</si>
  <si>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</si>
  <si>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</si>
  <si>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</si>
  <si>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</si>
  <si>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</si>
  <si>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</si>
  <si>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</si>
  <si>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</si>
  <si>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</si>
  <si>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</si>
  <si>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</si>
  <si>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</si>
  <si>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</si>
  <si>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</si>
  <si>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</si>
  <si>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</si>
  <si>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</si>
  <si>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</si>
  <si>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</si>
  <si>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</si>
  <si>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</si>
  <si>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</si>
  <si>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</si>
  <si>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</si>
  <si>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</si>
  <si>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</si>
  <si>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</si>
  <si>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</si>
  <si>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</si>
  <si>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</si>
  <si>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</si>
  <si>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</si>
  <si>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</si>
  <si>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</si>
  <si>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</si>
  <si>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</si>
  <si>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</si>
  <si>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</si>
  <si>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</si>
  <si>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</si>
  <si>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</si>
  <si>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</si>
  <si>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</si>
  <si>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</si>
  <si>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</si>
  <si>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</si>
  <si>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</si>
  <si>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</si>
  <si>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</si>
  <si>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</si>
  <si>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</si>
  <si>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</si>
  <si>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</si>
  <si>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</si>
  <si>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</si>
  <si>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</si>
  <si>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</si>
  <si>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</si>
  <si>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</si>
  <si>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</si>
  <si>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</si>
  <si>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</si>
  <si>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</si>
  <si>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</si>
  <si>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</si>
  <si>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</si>
  <si>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</si>
  <si>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</si>
  <si>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</si>
  <si>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</si>
  <si>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</si>
  <si>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</si>
  <si>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</si>
  <si>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</si>
  <si>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</si>
  <si>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</si>
  <si>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</si>
  <si>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</si>
  <si>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</si>
  <si>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</si>
  <si>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</si>
  <si>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</si>
  <si>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</si>
  <si>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</si>
  <si>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</si>
  <si>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</si>
  <si>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</si>
  <si>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</si>
  <si>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</si>
  <si>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</si>
  <si>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</si>
  <si>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</si>
  <si>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</si>
  <si>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</si>
  <si>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</si>
  <si>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</si>
  <si>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</si>
  <si>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</si>
  <si>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</si>
  <si>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</si>
  <si>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</si>
  <si>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</si>
  <si>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</si>
  <si>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</si>
  <si>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</si>
  <si>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</si>
  <si>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</si>
  <si>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</si>
  <si>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</si>
  <si>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</si>
  <si>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</si>
  <si>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</si>
  <si>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</si>
  <si>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</si>
  <si>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</si>
  <si>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</si>
  <si>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</si>
  <si>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</si>
  <si>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</si>
  <si>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</si>
  <si>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</si>
  <si>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</si>
  <si>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</si>
  <si>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</si>
  <si>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</si>
  <si>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</si>
  <si>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</si>
  <si>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</si>
  <si>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</si>
  <si>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</si>
  <si>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</si>
  <si>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</si>
  <si>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</si>
  <si>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</si>
  <si>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</si>
  <si>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</si>
  <si>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</si>
  <si>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</si>
  <si>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</si>
  <si>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</si>
  <si>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</si>
  <si>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</si>
  <si>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</si>
  <si>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</si>
  <si>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</si>
  <si>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</si>
  <si>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</si>
  <si>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</si>
  <si>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</si>
  <si>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</si>
  <si>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</si>
  <si>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</si>
  <si>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</si>
  <si>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</si>
  <si>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</si>
  <si>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</si>
  <si>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</si>
  <si>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</si>
  <si>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</si>
  <si>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</si>
  <si>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</si>
  <si>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</si>
  <si>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</si>
  <si>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</si>
  <si>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</si>
  <si>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</si>
  <si>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</si>
  <si>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</si>
  <si>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</si>
  <si>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</si>
  <si>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</si>
  <si>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</si>
  <si>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</si>
  <si>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</si>
  <si>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</si>
  <si>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</si>
  <si>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</si>
  <si>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</si>
  <si>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</si>
  <si>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</si>
  <si>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</si>
  <si>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</si>
  <si>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</si>
  <si>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</si>
  <si>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</si>
  <si>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</si>
  <si>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</si>
  <si>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</si>
  <si>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</si>
  <si>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</si>
  <si>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</si>
  <si>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</si>
  <si>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</si>
  <si>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</si>
  <si>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</si>
  <si>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</si>
  <si>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</si>
  <si>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</si>
  <si>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</si>
  <si>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</si>
  <si>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</si>
  <si>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</si>
  <si>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</si>
  <si>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</si>
  <si>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</si>
  <si>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</si>
  <si>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</si>
  <si>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</si>
  <si>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</si>
  <si>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</si>
  <si>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</si>
  <si>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</si>
  <si>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</si>
  <si>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</si>
  <si>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</si>
  <si>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</si>
  <si>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</si>
  <si>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</si>
  <si>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</si>
  <si>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</si>
  <si>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</si>
  <si>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</si>
  <si>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</si>
  <si>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</si>
  <si>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</si>
  <si>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</si>
  <si>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</si>
  <si>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</si>
  <si>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</si>
  <si>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</si>
  <si>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</si>
  <si>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</si>
  <si>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</si>
  <si>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</si>
  <si>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</si>
  <si>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</si>
  <si>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</si>
  <si>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</si>
  <si>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</si>
  <si>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</si>
  <si>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</si>
  <si>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</si>
  <si>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</si>
  <si>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</si>
  <si>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</si>
  <si>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</si>
  <si>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</si>
  <si>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</si>
  <si>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</si>
  <si>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</si>
  <si>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</si>
  <si>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</si>
  <si>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</si>
  <si>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</si>
  <si>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</si>
  <si>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</si>
  <si>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</si>
  <si>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</si>
  <si>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</si>
  <si>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</si>
  <si>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</si>
  <si>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</si>
  <si>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</si>
  <si>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</si>
  <si>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</si>
  <si>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</si>
  <si>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</si>
  <si>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</si>
  <si>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</si>
  <si>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</si>
  <si>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</si>
  <si>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</si>
  <si>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</si>
  <si>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</si>
  <si>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</si>
  <si>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</si>
  <si>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</si>
  <si>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</si>
  <si>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</si>
  <si>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</si>
  <si>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</si>
  <si>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</si>
  <si>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</si>
  <si>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</si>
  <si>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</si>
  <si>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</si>
  <si>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</si>
  <si>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</si>
  <si>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</si>
  <si>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</si>
  <si>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</si>
  <si>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</si>
  <si>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</si>
  <si>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</si>
  <si>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</si>
  <si>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</si>
  <si>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</si>
  <si>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</si>
  <si>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</si>
  <si>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</si>
  <si>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</si>
  <si>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</si>
  <si>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</si>
  <si>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</si>
  <si>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</si>
  <si>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</si>
  <si>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</si>
  <si>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</si>
  <si>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</si>
  <si>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</si>
  <si>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</si>
  <si>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</si>
  <si>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</si>
  <si>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</si>
  <si>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</si>
  <si>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</si>
  <si>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</si>
  <si>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</si>
  <si>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</si>
  <si>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</si>
  <si>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</si>
  <si>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</si>
  <si>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</si>
  <si>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</si>
  <si>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</si>
  <si>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</si>
  <si>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</si>
  <si>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</si>
  <si>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</si>
  <si>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</si>
  <si>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</si>
  <si>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</si>
  <si>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</si>
  <si>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</si>
  <si>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</si>
  <si>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</si>
  <si>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</si>
  <si>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</si>
  <si>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</si>
  <si>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</si>
  <si>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</si>
  <si>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</si>
  <si>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</si>
  <si>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</si>
  <si>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</si>
  <si>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</si>
  <si>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</si>
  <si>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</si>
  <si>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</si>
  <si>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</si>
  <si>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</si>
  <si>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</si>
  <si>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</si>
  <si>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</si>
  <si>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</si>
  <si>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</si>
  <si>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</si>
  <si>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</si>
  <si>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</si>
  <si>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</si>
  <si>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</si>
  <si>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</si>
  <si>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</si>
  <si>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</si>
  <si>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</si>
  <si>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</si>
  <si>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</si>
  <si>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</si>
  <si>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</si>
  <si>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</si>
  <si>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</si>
  <si>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</si>
  <si>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</si>
  <si>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</si>
  <si>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</si>
  <si>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</si>
  <si>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</si>
  <si>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</si>
  <si>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</si>
  <si>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</si>
  <si>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</si>
  <si>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</si>
  <si>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</si>
  <si>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</si>
  <si>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</si>
  <si>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</si>
  <si>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</si>
  <si>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</si>
  <si>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</si>
  <si>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</si>
  <si>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</si>
  <si>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</si>
  <si>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</si>
  <si>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</si>
  <si>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</si>
  <si>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</si>
  <si>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</si>
  <si>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</si>
  <si>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</si>
  <si>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</si>
  <si>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</si>
  <si>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</si>
  <si>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</si>
  <si>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</si>
  <si>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</si>
  <si>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</si>
  <si>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</si>
  <si>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</si>
  <si>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</si>
  <si>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</si>
  <si>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</si>
  <si>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</si>
  <si>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</si>
  <si>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</si>
  <si>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</si>
  <si>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</si>
  <si>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</si>
  <si>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</si>
  <si>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</si>
  <si>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</si>
  <si>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</si>
  <si>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</si>
  <si>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</si>
  <si>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</si>
  <si>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</si>
  <si>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</si>
  <si>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</si>
  <si>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</si>
  <si>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</si>
  <si>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</si>
  <si>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</si>
  <si>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</si>
  <si>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</si>
  <si>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</si>
  <si>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</si>
  <si>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</si>
  <si>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</si>
  <si>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</si>
  <si>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</si>
  <si>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</si>
  <si>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</si>
  <si>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</si>
  <si>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</si>
  <si>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</si>
  <si>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</si>
  <si>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</si>
  <si>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</si>
  <si>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</si>
  <si>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</si>
  <si>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</si>
  <si>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</si>
  <si>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</si>
  <si>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</si>
  <si>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</si>
  <si>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</si>
  <si>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</si>
  <si>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</si>
  <si>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</si>
  <si>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</si>
  <si>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</si>
  <si>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</si>
  <si>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</si>
  <si>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</si>
  <si>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</si>
  <si>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</si>
  <si>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</si>
  <si>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</si>
  <si>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</si>
  <si>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</si>
  <si>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</si>
  <si>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</si>
  <si>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</si>
  <si>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</si>
  <si>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</si>
  <si>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</si>
  <si>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</si>
  <si>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</si>
  <si>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</si>
  <si>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</si>
  <si>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</si>
  <si>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</si>
  <si>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</si>
  <si>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</si>
  <si>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</si>
  <si>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</si>
  <si>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</si>
  <si>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</si>
  <si>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</si>
  <si>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</si>
  <si>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</si>
  <si>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</si>
  <si>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</si>
  <si>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</si>
  <si>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</si>
  <si>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</si>
  <si>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</si>
  <si>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</si>
  <si>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</si>
  <si>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</si>
  <si>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</si>
  <si>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</si>
  <si>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</si>
  <si>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</si>
  <si>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</si>
  <si>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</si>
  <si>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</si>
  <si>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</si>
  <si>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</si>
  <si>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</si>
  <si>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</si>
  <si>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</si>
  <si>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</si>
  <si>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</si>
  <si>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</si>
  <si>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</si>
  <si>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</si>
  <si>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</si>
  <si>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</si>
  <si>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</si>
  <si>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</si>
  <si>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</si>
  <si>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</si>
  <si>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</si>
  <si>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</si>
  <si>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</si>
  <si>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</si>
  <si>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</si>
  <si>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</si>
  <si>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</si>
  <si>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</si>
  <si>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</si>
  <si>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</si>
  <si>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</si>
  <si>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</si>
  <si>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</si>
  <si>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</si>
  <si>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</si>
  <si>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</si>
  <si>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</si>
  <si>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</si>
  <si>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</si>
  <si>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</si>
  <si>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</si>
  <si>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</si>
  <si>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</si>
  <si>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</si>
  <si>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</si>
  <si>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</si>
  <si>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</si>
  <si>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</si>
  <si>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</si>
  <si>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</si>
  <si>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</si>
  <si>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</si>
  <si>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</si>
  <si>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</si>
  <si>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</si>
  <si>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</si>
  <si>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</si>
  <si>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</si>
  <si>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</si>
  <si>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</si>
  <si>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</si>
  <si>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</si>
  <si>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</si>
  <si>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</si>
  <si>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</si>
  <si>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</si>
  <si>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</si>
  <si>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</si>
  <si>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</si>
  <si>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</si>
  <si>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</si>
  <si>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</si>
  <si>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</si>
  <si>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</si>
  <si>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</si>
  <si>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</si>
  <si>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</si>
  <si>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</si>
  <si>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</si>
  <si>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</si>
  <si>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</si>
  <si>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</si>
  <si>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</si>
  <si>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</si>
  <si>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</si>
  <si>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</si>
  <si>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</si>
  <si>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</si>
  <si>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</si>
  <si>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</si>
  <si>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</si>
  <si>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</si>
  <si>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</si>
  <si>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</si>
  <si>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</si>
  <si>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</si>
  <si>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</si>
  <si>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</si>
  <si>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</si>
  <si>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</si>
  <si>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</si>
  <si>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</si>
  <si>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</si>
  <si>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</si>
  <si>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</si>
  <si>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</si>
  <si>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</si>
  <si>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</si>
  <si>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</si>
  <si>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</si>
  <si>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</si>
  <si>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</si>
  <si>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</si>
  <si>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</si>
  <si>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</si>
  <si>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</si>
  <si>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</si>
  <si>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</si>
  <si>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</si>
  <si>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</si>
  <si>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</si>
  <si>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</si>
  <si>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</si>
  <si>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</si>
  <si>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</si>
  <si>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</si>
  <si>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</si>
  <si>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</si>
  <si>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</si>
  <si>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</si>
  <si>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</si>
  <si>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</si>
  <si>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</si>
  <si>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</si>
  <si>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</si>
  <si>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</si>
  <si>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</si>
  <si>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</si>
  <si>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</si>
  <si>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</si>
  <si>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</si>
  <si>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</si>
  <si>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</si>
  <si>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</si>
  <si>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</si>
  <si>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</si>
  <si>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</si>
  <si>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</si>
  <si>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</si>
  <si>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</si>
  <si>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</si>
  <si>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</si>
  <si>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</si>
  <si>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</si>
  <si>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</si>
  <si>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</si>
  <si>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</si>
  <si>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</si>
  <si>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</si>
  <si>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</si>
  <si>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</si>
  <si>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</si>
  <si>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</si>
  <si>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</si>
  <si>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</si>
  <si>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</si>
  <si>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</si>
  <si>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</si>
  <si>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</si>
  <si>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</si>
  <si>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</si>
  <si>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</si>
  <si>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</si>
  <si>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</si>
  <si>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</si>
  <si>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</si>
  <si>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</si>
  <si>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</si>
  <si>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</si>
  <si>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</si>
  <si>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</si>
  <si>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</si>
  <si>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</si>
  <si>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</si>
  <si>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</si>
  <si>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</si>
  <si>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</si>
  <si>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</si>
  <si>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</si>
  <si>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</si>
  <si>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</si>
  <si>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</si>
  <si>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</si>
  <si>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</si>
  <si>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</si>
  <si>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</si>
  <si>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</si>
  <si>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</si>
  <si>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</si>
  <si>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</si>
  <si>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</si>
  <si>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</si>
  <si>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</si>
  <si>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</si>
  <si>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</si>
  <si>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</si>
  <si>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</si>
  <si>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</si>
  <si>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</si>
  <si>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</si>
  <si>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</si>
  <si>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</si>
  <si>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</si>
  <si>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</si>
  <si>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</si>
  <si>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</si>
  <si>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</si>
  <si>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</si>
  <si>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</si>
  <si>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</si>
  <si>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</si>
  <si>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</si>
  <si>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</si>
  <si>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</si>
  <si>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</si>
  <si>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</si>
  <si>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</si>
  <si>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</si>
  <si>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</si>
  <si>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</si>
  <si>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</si>
  <si>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</si>
  <si>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</si>
  <si>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</si>
  <si>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</si>
  <si>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</si>
  <si>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</si>
  <si>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</si>
  <si>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</si>
  <si>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</si>
  <si>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</si>
  <si>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</si>
  <si>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</si>
  <si>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</si>
  <si>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</si>
  <si>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</si>
  <si>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</si>
  <si>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</si>
  <si>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</si>
  <si>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</si>
  <si>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</si>
  <si>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</si>
  <si>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</si>
  <si>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</si>
  <si>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</si>
  <si>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</si>
  <si>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</si>
  <si>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</si>
  <si>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</si>
  <si>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</si>
  <si>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</si>
  <si>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</si>
  <si>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</si>
  <si>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</si>
  <si>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</si>
  <si>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</si>
  <si>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</si>
  <si>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</si>
  <si>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</si>
  <si>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</si>
  <si>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</si>
  <si>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</si>
  <si>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</si>
  <si>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</si>
  <si>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</si>
  <si>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</si>
  <si>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</si>
  <si>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</si>
  <si>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</si>
  <si>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</si>
  <si>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</si>
  <si>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</si>
  <si>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</si>
  <si>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</si>
  <si>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</si>
  <si>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</si>
  <si>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</si>
  <si>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</si>
  <si>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</si>
  <si>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</si>
  <si>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</si>
  <si>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</si>
  <si>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</si>
  <si>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</si>
  <si>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</si>
  <si>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</si>
  <si>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</si>
  <si>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</si>
  <si>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</si>
  <si>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</si>
  <si>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</si>
  <si>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</si>
  <si>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</si>
  <si>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</si>
  <si>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</si>
  <si>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</si>
  <si>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</si>
  <si>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</si>
  <si>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</si>
  <si>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</si>
  <si>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</si>
  <si>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</si>
  <si>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</si>
  <si>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</si>
  <si>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</si>
  <si>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</si>
  <si>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</si>
  <si>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</si>
  <si>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</si>
  <si>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</si>
  <si>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</si>
  <si>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</si>
  <si>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</si>
  <si>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</si>
  <si>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</si>
  <si>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</si>
  <si>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</si>
  <si>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</si>
  <si>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</si>
  <si>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</si>
  <si>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</si>
  <si>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</si>
  <si>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</si>
  <si>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</si>
  <si>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</si>
  <si>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</si>
  <si>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</si>
  <si>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</si>
  <si>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</si>
  <si>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</si>
  <si>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</si>
  <si>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</si>
  <si>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</si>
  <si>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</si>
  <si>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</si>
  <si>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</si>
  <si>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</si>
  <si>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</si>
  <si>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</si>
  <si>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</si>
  <si>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</si>
  <si>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</si>
  <si>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</si>
  <si>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</si>
  <si>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</si>
  <si>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</si>
  <si>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</si>
  <si>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</si>
  <si>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</si>
  <si>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</si>
  <si>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</si>
  <si>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</si>
  <si>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</si>
  <si>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</si>
  <si>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</si>
  <si>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</si>
  <si>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</si>
  <si>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</si>
  <si>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</si>
  <si>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</si>
  <si>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</si>
  <si>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</si>
  <si>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</si>
  <si>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</si>
  <si>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</si>
  <si>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</si>
  <si>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</si>
  <si>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</si>
  <si>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</si>
  <si>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</si>
  <si>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</si>
  <si>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</si>
  <si>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</si>
  <si>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</si>
  <si>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</si>
  <si>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</si>
  <si>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</si>
  <si>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</si>
  <si>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</si>
  <si>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</si>
  <si>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</si>
  <si>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</si>
  <si>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</si>
  <si>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</si>
  <si>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</si>
  <si>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</si>
  <si>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</si>
  <si>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</si>
  <si>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</si>
  <si>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</si>
  <si>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</si>
  <si>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</si>
  <si>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</si>
  <si>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</si>
  <si>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</si>
  <si>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</si>
  <si>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</si>
  <si>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</si>
  <si>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</si>
  <si>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</si>
  <si>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</si>
  <si>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</si>
  <si>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</si>
  <si>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</si>
  <si>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</si>
  <si>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</si>
  <si>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</si>
  <si>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</si>
  <si>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</si>
  <si>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</si>
  <si>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</si>
  <si>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</si>
  <si>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</si>
  <si>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</si>
  <si>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</si>
  <si>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</si>
  <si>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</si>
  <si>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</si>
  <si>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</si>
  <si>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</si>
  <si>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</si>
  <si>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</si>
  <si>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</si>
  <si>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</si>
  <si>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</si>
  <si>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</si>
  <si>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</si>
  <si>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</si>
  <si>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</si>
  <si>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</si>
  <si>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</si>
  <si>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</si>
  <si>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</si>
  <si>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</si>
  <si>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</si>
  <si>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</si>
  <si>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</si>
  <si>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</si>
  <si>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</si>
  <si>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</si>
  <si>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</si>
  <si>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</si>
  <si>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</si>
  <si>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</si>
  <si>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</si>
  <si>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</si>
  <si>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</si>
  <si>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</si>
  <si>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</si>
  <si>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</si>
  <si>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</si>
  <si>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</si>
  <si>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</si>
  <si>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</si>
  <si>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</si>
  <si>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</si>
  <si>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</si>
  <si>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</si>
  <si>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</si>
  <si>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</si>
  <si>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</si>
  <si>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</si>
  <si>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</si>
  <si>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</si>
  <si>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</si>
  <si>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</si>
  <si>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</si>
  <si>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</si>
  <si>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</si>
  <si>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</si>
  <si>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</si>
  <si>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</si>
  <si>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</si>
  <si>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</si>
  <si>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</si>
  <si>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</si>
  <si>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</si>
  <si>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</si>
  <si>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</si>
  <si>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</si>
  <si>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</si>
  <si>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</si>
  <si>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</si>
  <si>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</si>
  <si>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</si>
  <si>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</si>
  <si>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</si>
  <si>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</si>
  <si>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</si>
  <si>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</si>
  <si>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</si>
  <si>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</si>
  <si>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</si>
  <si>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</si>
  <si>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</si>
  <si>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</si>
  <si>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</si>
  <si>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</si>
  <si>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</si>
  <si>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</si>
  <si>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</si>
  <si>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</si>
  <si>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</si>
  <si>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</si>
  <si>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</si>
  <si>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</si>
  <si>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</si>
  <si>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</si>
  <si>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</si>
  <si>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</si>
  <si>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</si>
  <si>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</si>
  <si>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</si>
  <si>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</si>
  <si>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</si>
  <si>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</si>
  <si>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</si>
  <si>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</si>
  <si>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</si>
  <si>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</si>
  <si>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</si>
  <si>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</si>
  <si>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</si>
  <si>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</si>
  <si>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</si>
  <si>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</si>
  <si>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</si>
  <si>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</si>
  <si>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</si>
  <si>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</si>
  <si>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</si>
  <si>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</si>
  <si>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</si>
  <si>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</si>
  <si>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</si>
  <si>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</si>
  <si>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</si>
  <si>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</si>
  <si>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</si>
  <si>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</si>
  <si>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</si>
  <si>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</si>
  <si>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</si>
  <si>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</si>
  <si>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</si>
  <si>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</si>
  <si>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</si>
  <si>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</si>
  <si>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</si>
  <si>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</si>
  <si>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</si>
  <si>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</si>
  <si>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</si>
  <si>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</si>
  <si>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</si>
  <si>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</si>
  <si>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</si>
  <si>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</si>
  <si>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</si>
  <si>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</si>
  <si>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</si>
  <si>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</si>
  <si>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</si>
  <si>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</si>
  <si>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</si>
  <si>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</si>
  <si>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</si>
  <si>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</si>
  <si>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</si>
  <si>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</si>
  <si>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</si>
  <si>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</si>
  <si>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</si>
  <si>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</si>
  <si>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</si>
  <si>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</si>
  <si>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</si>
  <si>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</si>
  <si>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</si>
  <si>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</si>
  <si>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</si>
  <si>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</si>
  <si>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</si>
  <si>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</si>
  <si>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</si>
  <si>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</si>
  <si>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</si>
  <si>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</si>
  <si>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</si>
  <si>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</si>
  <si>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</si>
  <si>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</si>
  <si>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</si>
  <si>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</si>
  <si>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</si>
  <si>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</si>
  <si>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</si>
  <si>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</si>
  <si>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</si>
  <si>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</si>
  <si>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</si>
  <si>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</si>
  <si>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</si>
  <si>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</si>
  <si>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</si>
  <si>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</si>
  <si>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</si>
  <si>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</si>
  <si>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</si>
  <si>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</si>
  <si>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</si>
  <si>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</si>
  <si>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</si>
  <si>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</si>
  <si>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</si>
  <si>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</si>
  <si>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</si>
  <si>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</si>
  <si>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</si>
  <si>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</si>
  <si>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</si>
  <si>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</si>
  <si>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</si>
  <si>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</si>
  <si>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</si>
  <si>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</si>
  <si>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</si>
  <si>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</si>
  <si>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</si>
  <si>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</si>
  <si>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</si>
  <si>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</si>
  <si>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</si>
  <si>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</si>
  <si>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</si>
  <si>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</si>
  <si>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</si>
  <si>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</si>
  <si>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</si>
  <si>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</si>
  <si>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</si>
  <si>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</si>
  <si>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</si>
  <si>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</si>
  <si>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</si>
  <si>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</si>
  <si>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</si>
  <si>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</si>
  <si>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</si>
  <si>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</si>
  <si>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</si>
  <si>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</si>
  <si>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</si>
  <si>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</si>
  <si>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</si>
  <si>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</si>
  <si>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</si>
  <si>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</si>
  <si>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</si>
  <si>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</si>
  <si>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</si>
  <si>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</si>
  <si>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</si>
  <si>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</si>
  <si>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</si>
  <si>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</si>
  <si>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</si>
  <si>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</si>
  <si>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</si>
  <si>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</si>
  <si>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</si>
  <si>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</si>
  <si>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</si>
  <si>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</si>
  <si>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</si>
  <si>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</si>
  <si>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</si>
  <si>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</si>
  <si>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</si>
  <si>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</si>
  <si>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</si>
  <si>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</si>
  <si>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</si>
  <si>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</si>
  <si>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</si>
  <si>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</si>
  <si>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</si>
  <si>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</si>
  <si>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</si>
  <si>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</si>
  <si>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</si>
  <si>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</si>
  <si>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</si>
  <si>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</si>
  <si>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</si>
  <si>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</si>
  <si>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</si>
  <si>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</si>
  <si>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</si>
  <si>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</si>
  <si>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</si>
  <si>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</si>
  <si>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</si>
  <si>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</si>
  <si>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</si>
  <si>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</si>
  <si>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</si>
  <si>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</si>
  <si>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</si>
  <si>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</si>
  <si>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</si>
  <si>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</si>
  <si>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</si>
  <si>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</si>
  <si>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</si>
  <si>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</si>
  <si>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</si>
  <si>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</si>
  <si>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</si>
  <si>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</si>
  <si>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</si>
  <si>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</si>
  <si>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</si>
  <si>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</si>
  <si>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</si>
  <si>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</si>
  <si>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</si>
  <si>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</si>
  <si>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</si>
  <si>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</si>
  <si>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</si>
  <si>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</si>
  <si>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</si>
  <si>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</si>
  <si>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</si>
  <si>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</si>
  <si>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</si>
  <si>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</si>
  <si>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</si>
  <si>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</si>
  <si>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</si>
  <si>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</si>
  <si>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</si>
  <si>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</si>
  <si>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</si>
  <si>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</si>
  <si>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</si>
  <si>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</si>
  <si>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</si>
  <si>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</si>
  <si>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</si>
  <si>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</si>
  <si>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</si>
  <si>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</si>
  <si>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</si>
  <si>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</si>
  <si>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</si>
  <si>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</si>
  <si>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</si>
  <si>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</si>
  <si>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</si>
  <si>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</si>
  <si>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</si>
  <si>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</si>
  <si>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</si>
  <si>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</si>
  <si>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</si>
  <si>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</si>
  <si>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</si>
  <si>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</si>
  <si>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</si>
  <si>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</si>
  <si>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</si>
  <si>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</si>
  <si>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</si>
  <si>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</si>
  <si>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</si>
  <si>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</si>
  <si>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</si>
  <si>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</si>
  <si>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</si>
  <si>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</si>
  <si>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</si>
  <si>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</si>
  <si>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</si>
  <si>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</si>
  <si>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</si>
  <si>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</si>
  <si>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</si>
  <si>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</si>
  <si>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</si>
  <si>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</si>
  <si>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</si>
  <si>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</si>
  <si>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</si>
  <si>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</si>
  <si>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</si>
  <si>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</si>
  <si>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</si>
  <si>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</si>
  <si>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</si>
  <si>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</si>
  <si>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</si>
  <si>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</si>
  <si>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</si>
  <si>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</si>
  <si>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</si>
  <si>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</si>
  <si>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</si>
  <si>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</si>
  <si>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</si>
  <si>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</si>
  <si>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</si>
  <si>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</si>
  <si>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</si>
  <si>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</si>
  <si>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</si>
  <si>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</si>
  <si>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</si>
  <si>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</si>
  <si>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</si>
  <si>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</si>
  <si>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</si>
  <si>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</si>
  <si>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</si>
  <si>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</si>
  <si>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</si>
  <si>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</si>
  <si>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</si>
  <si>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</si>
  <si>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</si>
  <si>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</si>
  <si>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</si>
  <si>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</si>
  <si>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</si>
  <si>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</si>
  <si>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</si>
  <si>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</si>
  <si>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</si>
  <si>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</si>
  <si>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</si>
  <si>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</si>
  <si>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</si>
  <si>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</si>
  <si>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</si>
  <si>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</si>
  <si>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</si>
  <si>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</si>
  <si>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</si>
  <si>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</si>
  <si>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</si>
  <si>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</si>
  <si>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</si>
  <si>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</si>
  <si>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</si>
  <si>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</si>
  <si>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</si>
  <si>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</si>
  <si>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</si>
  <si>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</si>
  <si>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</si>
  <si>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</si>
  <si>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</si>
  <si>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</si>
  <si>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</si>
  <si>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</si>
  <si>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</si>
  <si>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</si>
  <si>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</si>
  <si>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</si>
  <si>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</si>
  <si>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</si>
  <si>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</si>
  <si>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</si>
  <si>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</si>
  <si>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</si>
  <si>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</si>
  <si>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</si>
  <si>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</si>
  <si>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</si>
  <si>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</si>
  <si>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</si>
  <si>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</si>
  <si>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</si>
  <si>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</si>
  <si>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</si>
  <si>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</si>
  <si>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</si>
  <si>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</si>
  <si>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</si>
  <si>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</si>
  <si>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</si>
  <si>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</si>
  <si>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</si>
  <si>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</si>
  <si>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</si>
  <si>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</si>
  <si>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</si>
  <si>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</si>
  <si>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</si>
  <si>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</si>
  <si>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</si>
  <si>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</si>
  <si>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</si>
  <si>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</si>
  <si>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</si>
  <si>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</si>
  <si>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</si>
  <si>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</si>
  <si>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</si>
  <si>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</si>
  <si>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</si>
  <si>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</si>
  <si>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</si>
  <si>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</si>
  <si>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</si>
  <si>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</si>
  <si>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</si>
  <si>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</si>
  <si>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</si>
  <si>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</si>
  <si>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</si>
  <si>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</si>
  <si>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</si>
  <si>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</si>
  <si>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</si>
  <si>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</si>
  <si>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</si>
  <si>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</si>
  <si>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</si>
  <si>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</si>
  <si>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</si>
  <si>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</si>
  <si>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</si>
  <si>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</si>
  <si>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</si>
  <si>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</si>
  <si>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</si>
  <si>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</si>
  <si>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</si>
  <si>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</si>
  <si>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</si>
  <si>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</si>
  <si>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</si>
  <si>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</si>
  <si>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</si>
  <si>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</si>
  <si>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</si>
  <si>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</si>
  <si>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</si>
  <si>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</si>
  <si>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</si>
  <si>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</si>
  <si>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</si>
  <si>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</si>
  <si>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</si>
  <si>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</si>
  <si>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</si>
  <si>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</si>
  <si>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</si>
  <si>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</si>
  <si>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</si>
  <si>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</si>
  <si>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</si>
  <si>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</si>
  <si>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</si>
  <si>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</si>
  <si>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</si>
  <si>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</si>
  <si>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</si>
  <si>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</si>
  <si>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</si>
  <si>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</si>
  <si>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</si>
  <si>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</si>
  <si>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</si>
  <si>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</si>
  <si>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</si>
  <si>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</si>
  <si>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</si>
  <si>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</si>
  <si>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</si>
  <si>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</si>
  <si>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</si>
  <si>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</si>
  <si>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</si>
  <si>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</si>
  <si>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</si>
  <si>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</si>
  <si>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</si>
  <si>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</si>
  <si>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</si>
  <si>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</si>
  <si>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</si>
  <si>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</si>
  <si>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</si>
  <si>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</si>
  <si>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</si>
  <si>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</si>
  <si>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</si>
  <si>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</si>
  <si>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</si>
  <si>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</si>
  <si>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</si>
  <si>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</si>
  <si>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</si>
  <si>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</si>
  <si>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</si>
  <si>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</si>
  <si>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</si>
  <si>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</si>
  <si>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</si>
  <si>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</si>
  <si>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</si>
  <si>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</si>
  <si>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</si>
  <si>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</si>
  <si>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</si>
  <si>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</si>
  <si>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</si>
  <si>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</si>
  <si>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</si>
  <si>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</si>
  <si>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</si>
  <si>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</si>
  <si>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</si>
  <si>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</si>
  <si>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</si>
  <si>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</si>
  <si>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</si>
  <si>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</si>
  <si>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</si>
  <si>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</si>
  <si>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</si>
  <si>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</si>
  <si>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</si>
  <si>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</si>
  <si>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</si>
  <si>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</si>
  <si>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</si>
  <si>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</si>
  <si>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</si>
  <si>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</si>
  <si>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</si>
  <si>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</si>
  <si>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</si>
  <si>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</si>
  <si>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</si>
  <si>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</si>
  <si>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</si>
  <si>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</si>
  <si>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</si>
  <si>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</si>
  <si>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</si>
  <si>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</si>
  <si>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</si>
  <si>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</si>
  <si>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</si>
  <si>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</si>
  <si>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</si>
  <si>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</si>
  <si>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</si>
  <si>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</si>
  <si>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</si>
  <si>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</si>
  <si>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</si>
  <si>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</si>
  <si>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</si>
  <si>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</si>
  <si>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</si>
  <si>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</si>
  <si>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</si>
  <si>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</si>
  <si>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</si>
  <si>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</si>
  <si>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</si>
  <si>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</si>
  <si>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</si>
  <si>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</si>
  <si>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</si>
  <si>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</si>
  <si>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</si>
  <si>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</si>
  <si>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</si>
  <si>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</si>
  <si>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</si>
  <si>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</si>
  <si>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</si>
  <si>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</si>
  <si>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</si>
  <si>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</si>
  <si>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</si>
  <si>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</si>
  <si>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</si>
  <si>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</si>
  <si>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</si>
  <si>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</si>
  <si>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</si>
  <si>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</si>
  <si>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</si>
  <si>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</si>
  <si>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</si>
  <si>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</si>
  <si>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</si>
  <si>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</si>
  <si>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</si>
  <si>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</si>
  <si>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</si>
  <si>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</si>
  <si>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</si>
  <si>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</si>
  <si>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</si>
  <si>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</si>
  <si>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</si>
  <si>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</si>
  <si>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</si>
  <si>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</si>
  <si>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</si>
  <si>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</si>
  <si>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</si>
  <si>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</si>
  <si>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</si>
  <si>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</si>
  <si>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</si>
  <si>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</si>
  <si>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</si>
  <si>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</si>
  <si>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</si>
  <si>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</si>
  <si>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</si>
  <si>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</si>
  <si>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</si>
  <si>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</si>
  <si>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</si>
  <si>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</si>
  <si>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</si>
  <si>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</si>
  <si>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</si>
  <si>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</si>
  <si>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</si>
  <si>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</si>
  <si>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</si>
  <si>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</si>
  <si>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</si>
  <si>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</si>
  <si>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</si>
  <si>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</si>
  <si>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</si>
  <si>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</si>
  <si>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</si>
  <si>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</si>
  <si>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</si>
  <si>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</si>
  <si>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</si>
  <si>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</si>
  <si>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</si>
  <si>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</si>
  <si>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</si>
  <si>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</si>
  <si>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</si>
  <si>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</si>
  <si>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</si>
  <si>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</si>
  <si>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</si>
  <si>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</si>
  <si>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</si>
  <si>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</si>
  <si>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</si>
  <si>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</si>
  <si>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</si>
  <si>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</si>
  <si>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</si>
  <si>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</si>
  <si>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</si>
  <si>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</si>
  <si>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</si>
  <si>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</si>
  <si>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</si>
  <si>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</si>
  <si>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</si>
  <si>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</si>
  <si>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</si>
  <si>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</si>
  <si>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</si>
  <si>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</si>
  <si>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</si>
  <si>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</si>
  <si>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</si>
  <si>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</si>
  <si>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</si>
  <si>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</si>
  <si>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</si>
  <si>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</si>
  <si>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</si>
  <si>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</si>
  <si>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</si>
  <si>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</si>
  <si>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</si>
  <si>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</si>
  <si>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</si>
  <si>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</si>
  <si>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</si>
  <si>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</si>
  <si>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</si>
  <si>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</si>
  <si>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</si>
  <si>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</si>
  <si>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</si>
  <si>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</si>
  <si>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</si>
  <si>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</si>
  <si>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</si>
  <si>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</si>
  <si>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</si>
  <si>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</si>
  <si>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</si>
  <si>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</si>
  <si>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</si>
  <si>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</si>
  <si>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</si>
  <si>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</si>
  <si>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</si>
  <si>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</si>
  <si>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</si>
  <si>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</si>
  <si>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</si>
  <si>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</si>
  <si>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</si>
  <si>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</si>
  <si>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</si>
  <si>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</si>
  <si>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</si>
  <si>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</si>
  <si>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</si>
  <si>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</si>
  <si>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</si>
  <si>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</si>
  <si>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</si>
  <si>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</si>
  <si>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</si>
  <si>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</si>
  <si>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</si>
  <si>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</si>
  <si>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</si>
  <si>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</si>
  <si>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</si>
  <si>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</si>
  <si>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</si>
  <si>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</si>
  <si>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</si>
  <si>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</si>
  <si>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</si>
  <si>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</si>
  <si>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</si>
  <si>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</si>
  <si>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</si>
  <si>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</si>
  <si>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</si>
  <si>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</si>
  <si>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</si>
  <si>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</si>
  <si>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</si>
  <si>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</si>
  <si>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</si>
  <si>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</si>
  <si>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</si>
  <si>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</si>
  <si>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</si>
  <si>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</si>
  <si>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</si>
  <si>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</si>
  <si>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</si>
  <si>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</si>
  <si>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</si>
  <si>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</si>
  <si>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</si>
  <si>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</si>
  <si>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</si>
  <si>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</si>
  <si>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</si>
  <si>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</si>
  <si>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</si>
  <si>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</si>
  <si>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</si>
  <si>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</si>
  <si>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</si>
  <si>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</si>
  <si>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</si>
  <si>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</si>
  <si>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</si>
  <si>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</si>
  <si>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</si>
  <si>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</si>
  <si>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</si>
  <si>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</si>
  <si>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</si>
  <si>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</si>
  <si>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</si>
  <si>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</si>
  <si>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</si>
  <si>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</si>
  <si>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</si>
  <si>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</si>
  <si>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</si>
  <si>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</si>
  <si>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</si>
  <si>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</si>
  <si>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</si>
  <si>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</si>
  <si>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</si>
  <si>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</si>
  <si>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</si>
  <si>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</si>
  <si>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</si>
  <si>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</si>
  <si>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</si>
  <si>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</si>
  <si>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</si>
  <si>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</si>
  <si>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</si>
  <si>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</si>
  <si>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</si>
  <si>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</si>
  <si>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</si>
  <si>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</si>
  <si>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</si>
  <si>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</si>
  <si>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</si>
  <si>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</si>
  <si>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</si>
  <si>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</si>
  <si>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</si>
  <si>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</si>
  <si>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</si>
  <si>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</si>
  <si>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</si>
  <si>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</si>
  <si>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</si>
  <si>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</si>
  <si>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</si>
  <si>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</si>
  <si>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</si>
  <si>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</si>
  <si>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</si>
  <si>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</si>
  <si>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</si>
  <si>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</si>
  <si>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</si>
  <si>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</si>
  <si>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</si>
  <si>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</si>
  <si>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</si>
  <si>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</si>
  <si>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</si>
  <si>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</si>
  <si>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</si>
  <si>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</si>
  <si>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</si>
  <si>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</si>
  <si>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</si>
  <si>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</si>
  <si>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</si>
  <si>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</si>
  <si>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</si>
  <si>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</si>
  <si>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</si>
  <si>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</si>
  <si>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</si>
  <si>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</si>
  <si>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</si>
  <si>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</si>
  <si>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</si>
  <si>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</si>
  <si>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</si>
  <si>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</si>
  <si>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</si>
  <si>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</si>
  <si>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</si>
  <si>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</si>
  <si>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</si>
  <si>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</si>
  <si>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</si>
  <si>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</si>
  <si>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</si>
  <si>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</si>
  <si>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</si>
  <si>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</si>
  <si>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</si>
  <si>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</si>
  <si>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</si>
  <si>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</si>
  <si>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</si>
  <si>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</si>
  <si>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</si>
  <si>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</si>
  <si>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</si>
  <si>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</si>
  <si>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</si>
  <si>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</si>
  <si>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</si>
  <si>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</si>
  <si>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</si>
  <si>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</si>
  <si>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</si>
  <si>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</si>
  <si>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</si>
  <si>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</si>
  <si>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</si>
  <si>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</si>
  <si>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</si>
  <si>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</si>
  <si>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</si>
  <si>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</si>
  <si>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</si>
  <si>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</si>
  <si>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</si>
  <si>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</si>
  <si>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</si>
  <si>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</si>
  <si>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</si>
  <si>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</si>
  <si>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</si>
  <si>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</si>
  <si>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</si>
  <si>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</si>
  <si>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</si>
  <si>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</si>
  <si>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</si>
  <si>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</si>
  <si>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</si>
  <si>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</si>
  <si>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</si>
  <si>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</si>
  <si>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</si>
  <si>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</si>
  <si>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</si>
  <si>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</si>
  <si>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</si>
  <si>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</si>
  <si>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</si>
  <si>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</si>
  <si>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</si>
  <si>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</si>
  <si>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</si>
  <si>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</si>
  <si>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</si>
  <si>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</si>
  <si>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</si>
  <si>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</si>
  <si>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</si>
  <si>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</si>
  <si>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</si>
  <si>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</si>
  <si>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</si>
  <si>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</si>
  <si>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</si>
  <si>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</si>
  <si>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</si>
  <si>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</si>
  <si>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</si>
  <si>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</si>
  <si>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</si>
  <si>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</si>
  <si>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</si>
  <si>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</si>
  <si>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</si>
  <si>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</si>
  <si>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</si>
  <si>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</si>
  <si>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</si>
  <si>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</si>
  <si>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</si>
  <si>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</si>
  <si>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</si>
  <si>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</si>
  <si>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</si>
  <si>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</si>
  <si>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</si>
  <si>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</si>
  <si>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</si>
  <si>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</si>
  <si>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</si>
  <si>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</si>
  <si>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</si>
  <si>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</si>
  <si>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</si>
  <si>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</si>
  <si>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</si>
  <si>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</si>
  <si>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</si>
  <si>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</si>
  <si>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</si>
  <si>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</si>
  <si>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</si>
  <si>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</si>
  <si>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</si>
  <si>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</si>
  <si>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</si>
  <si>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</si>
  <si>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</si>
  <si>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</si>
  <si>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</si>
  <si>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</si>
  <si>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</si>
  <si>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</si>
  <si>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</si>
  <si>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</si>
  <si>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</si>
  <si>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</si>
  <si>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</si>
  <si>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</si>
  <si>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</si>
  <si>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</si>
  <si>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</si>
  <si>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</si>
  <si>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</si>
  <si>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</si>
  <si>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</si>
  <si>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</si>
  <si>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</si>
  <si>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</si>
  <si>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</si>
  <si>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</si>
  <si>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</si>
  <si>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</si>
  <si>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</si>
  <si>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</si>
  <si>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</si>
  <si>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</si>
  <si>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</si>
  <si>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</si>
  <si>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</si>
  <si>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</si>
  <si>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</si>
  <si>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</si>
  <si>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</si>
  <si>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</si>
  <si>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</si>
  <si>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</si>
  <si>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</si>
  <si>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</si>
  <si>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</si>
  <si>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</si>
  <si>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</si>
  <si>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</si>
  <si>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</si>
  <si>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</si>
  <si>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</si>
  <si>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</si>
  <si>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</si>
  <si>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</si>
  <si>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</si>
  <si>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</si>
  <si>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</si>
  <si>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</si>
  <si>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</si>
  <si>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</si>
  <si>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</si>
  <si>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</si>
  <si>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</si>
  <si>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</si>
  <si>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</si>
  <si>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</si>
  <si>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</si>
  <si>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</si>
  <si>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</si>
  <si>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</si>
  <si>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</si>
  <si>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</si>
  <si>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</si>
  <si>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</si>
  <si>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</si>
  <si>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</si>
  <si>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</si>
  <si>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</si>
  <si>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</si>
  <si>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</si>
  <si>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</si>
  <si>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</si>
  <si>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</si>
  <si>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</si>
  <si>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</si>
  <si>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</si>
  <si>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</si>
  <si>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</si>
  <si>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</si>
  <si>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</si>
  <si>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</si>
  <si>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</si>
  <si>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</si>
  <si>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</si>
  <si>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</si>
  <si>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</si>
  <si>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</si>
  <si>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</si>
  <si>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</si>
  <si>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</si>
  <si>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</si>
  <si>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</si>
  <si>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</si>
  <si>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</si>
  <si>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</si>
  <si>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</si>
  <si>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</si>
  <si>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</si>
  <si>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</si>
  <si>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</si>
  <si>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</si>
  <si>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</si>
  <si>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</si>
  <si>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</si>
  <si>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</si>
  <si>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</si>
  <si>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</si>
  <si>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</si>
  <si>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</si>
  <si>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</si>
  <si>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</si>
  <si>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</si>
  <si>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</si>
  <si>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</si>
  <si>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</si>
  <si>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</si>
  <si>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</si>
  <si>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</si>
  <si>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</si>
  <si>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</si>
  <si>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</si>
  <si>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</si>
  <si>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</si>
  <si>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</si>
  <si>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</si>
  <si>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</si>
  <si>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</si>
  <si>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</si>
  <si>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</si>
  <si>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</si>
  <si>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</si>
  <si>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</si>
  <si>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</si>
  <si>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</si>
  <si>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</si>
  <si>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</si>
  <si>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</si>
  <si>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</si>
  <si>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</si>
  <si>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</si>
  <si>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</si>
  <si>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</si>
  <si>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</si>
  <si>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</si>
  <si>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</si>
  <si>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</si>
  <si>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</si>
  <si>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</si>
  <si>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</si>
  <si>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</si>
  <si>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</si>
  <si>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</si>
  <si>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</si>
  <si>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</si>
  <si>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</si>
  <si>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</si>
  <si>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</si>
  <si>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</si>
  <si>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</si>
  <si>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</si>
  <si>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</si>
  <si>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</si>
  <si>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</si>
  <si>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</si>
  <si>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</si>
  <si>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</si>
  <si>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</si>
  <si>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</si>
  <si>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</si>
  <si>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</si>
  <si>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</si>
  <si>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</si>
  <si>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</si>
  <si>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</si>
  <si>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</si>
  <si>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</si>
  <si>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</si>
  <si>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</si>
  <si>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</si>
  <si>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</si>
  <si>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</si>
  <si>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</si>
  <si>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</si>
  <si>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</si>
  <si>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</si>
  <si>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</si>
  <si>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</si>
  <si>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</si>
  <si>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</si>
  <si>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</si>
  <si>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</si>
  <si>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</si>
  <si>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</si>
  <si>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</si>
  <si>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</si>
  <si>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</si>
  <si>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</si>
  <si>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</si>
  <si>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</si>
  <si>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</si>
  <si>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</si>
  <si>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</si>
  <si>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</si>
  <si>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</si>
  <si>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</si>
  <si>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</si>
  <si>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</si>
  <si>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</si>
  <si>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</si>
  <si>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</si>
  <si>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</si>
  <si>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</si>
  <si>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</si>
  <si>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</si>
  <si>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</si>
  <si>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</si>
  <si>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</si>
  <si>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</si>
  <si>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</si>
  <si>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</si>
  <si>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</si>
  <si>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</si>
  <si>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</si>
  <si>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</si>
  <si>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</si>
  <si>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</si>
  <si>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</si>
  <si>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</si>
  <si>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</si>
  <si>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</si>
  <si>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</si>
  <si>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</si>
  <si>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</si>
  <si>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</si>
  <si>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</si>
  <si>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</si>
  <si>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</si>
  <si>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</si>
  <si>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</si>
  <si>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</si>
  <si>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</si>
  <si>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</si>
  <si>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</si>
  <si>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</si>
  <si>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</si>
  <si>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</si>
  <si>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</si>
  <si>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</si>
  <si>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</si>
  <si>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</si>
  <si>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</si>
  <si>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</si>
  <si>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</si>
  <si>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</si>
  <si>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</si>
  <si>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</si>
  <si>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</si>
  <si>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</si>
  <si>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</si>
  <si>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</si>
  <si>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</si>
  <si>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</si>
  <si>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</si>
  <si>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</si>
  <si>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</si>
  <si>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</si>
  <si>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</si>
  <si>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</si>
  <si>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</si>
  <si>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</si>
  <si>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</si>
  <si>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</si>
  <si>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</si>
  <si>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</si>
  <si>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</si>
  <si>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</si>
  <si>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</si>
  <si>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</si>
  <si>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</si>
  <si>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</si>
  <si>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</si>
  <si>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</si>
  <si>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</si>
  <si>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</si>
  <si>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</si>
  <si>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</si>
  <si>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</si>
  <si>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</si>
  <si>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</si>
  <si>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</si>
  <si>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</si>
  <si>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</si>
  <si>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</si>
  <si>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</si>
  <si>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</si>
  <si>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</si>
  <si>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</si>
  <si>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</si>
  <si>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</si>
  <si>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</si>
  <si>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</si>
  <si>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</si>
  <si>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</si>
  <si>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</si>
  <si>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</si>
  <si>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</si>
  <si>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</si>
  <si>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</si>
  <si>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</si>
  <si>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</si>
  <si>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</si>
  <si>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</si>
  <si>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</si>
  <si>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</si>
  <si>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</si>
  <si>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</si>
  <si>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</si>
  <si>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</si>
  <si>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</si>
  <si>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</si>
  <si>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</si>
  <si>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</si>
  <si>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</si>
  <si>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</si>
  <si>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</si>
  <si>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</si>
  <si>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</si>
  <si>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</si>
  <si>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</si>
  <si>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</si>
  <si>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</si>
  <si>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</si>
  <si>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</si>
  <si>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</si>
  <si>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</si>
  <si>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</si>
  <si>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</si>
  <si>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</si>
  <si>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</si>
  <si>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</si>
  <si>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</si>
  <si>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</si>
  <si>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</si>
  <si>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</si>
  <si>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</si>
  <si>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</si>
  <si>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</si>
  <si>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</si>
  <si>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</si>
  <si>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</si>
  <si>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</si>
  <si>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</si>
  <si>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</si>
  <si>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</si>
  <si>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</si>
  <si>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</si>
  <si>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</si>
  <si>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</si>
  <si>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</si>
  <si>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</si>
  <si>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</si>
  <si>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</si>
  <si>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</si>
  <si>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</si>
  <si>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</si>
  <si>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</si>
  <si>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</si>
  <si>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</si>
  <si>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</si>
  <si>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</si>
  <si>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</si>
  <si>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</si>
  <si>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</si>
  <si>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</si>
  <si>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</si>
  <si>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</si>
  <si>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</si>
  <si>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</si>
  <si>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</si>
  <si>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</si>
  <si>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</si>
  <si>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</si>
  <si>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</si>
  <si>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</si>
  <si>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</si>
  <si>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</si>
  <si>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</si>
  <si>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</si>
  <si>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</si>
  <si>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</si>
  <si>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</si>
  <si>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</si>
  <si>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</si>
  <si>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</si>
  <si>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</si>
  <si>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</si>
  <si>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</si>
  <si>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</si>
  <si>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</si>
  <si>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</si>
  <si>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</si>
  <si>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</si>
  <si>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</si>
  <si>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</si>
  <si>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</si>
  <si>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</si>
  <si>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</si>
  <si>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</si>
  <si>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</si>
  <si>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</si>
  <si>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</si>
  <si>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</si>
  <si>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</si>
  <si>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</si>
  <si>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</si>
  <si>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</si>
  <si>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</si>
  <si>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</si>
  <si>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</si>
  <si>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</si>
  <si>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</si>
  <si>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</si>
  <si>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</si>
  <si>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</si>
  <si>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</si>
  <si>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</si>
  <si>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</si>
  <si>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</si>
  <si>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</si>
  <si>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</si>
  <si>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</si>
  <si>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</si>
  <si>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</si>
  <si>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</si>
  <si>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</si>
  <si>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</si>
  <si>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</si>
  <si>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</si>
  <si>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</si>
  <si>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</si>
  <si>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</si>
  <si>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</si>
  <si>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</si>
  <si>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</si>
  <si>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</si>
  <si>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</si>
  <si>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</si>
  <si>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</si>
  <si>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</si>
  <si>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</si>
  <si>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</si>
  <si>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</si>
  <si>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</si>
  <si>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</si>
  <si>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</si>
  <si>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</si>
  <si>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</si>
  <si>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</si>
  <si>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</si>
  <si>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</si>
  <si>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</si>
  <si>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</si>
  <si>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</si>
  <si>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</si>
  <si>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</si>
  <si>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</si>
  <si>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</si>
  <si>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</si>
  <si>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</si>
  <si>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</si>
  <si>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</si>
  <si>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</si>
  <si>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</si>
  <si>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</si>
  <si>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</si>
  <si>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</si>
  <si>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</si>
  <si>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</si>
  <si>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</si>
  <si>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</si>
  <si>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</si>
  <si>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</si>
  <si>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</si>
  <si>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</si>
  <si>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</si>
  <si>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</si>
  <si>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</si>
  <si>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</si>
  <si>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</si>
  <si>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</si>
  <si>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</si>
  <si>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</si>
  <si>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</si>
  <si>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</si>
  <si>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</si>
  <si>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</si>
  <si>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</si>
  <si>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</si>
  <si>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</si>
  <si>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</si>
  <si>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</si>
  <si>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</si>
  <si>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</si>
  <si>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</si>
  <si>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</si>
  <si>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</si>
  <si>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</si>
  <si>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</si>
  <si>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</si>
  <si>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</si>
  <si>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</si>
  <si>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</si>
  <si>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</si>
  <si>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</si>
  <si>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</si>
  <si>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</si>
  <si>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</si>
  <si>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</si>
  <si>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</si>
  <si>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</si>
  <si>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</si>
  <si>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</si>
  <si>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</si>
  <si>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</si>
  <si>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</si>
  <si>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</si>
  <si>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</si>
  <si>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</si>
  <si>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</si>
  <si>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</si>
  <si>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</si>
  <si>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</si>
  <si>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</si>
  <si>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</si>
  <si>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</si>
  <si>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</si>
  <si>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</si>
  <si>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</si>
  <si>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</si>
  <si>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</si>
  <si>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</si>
  <si>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</si>
  <si>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</si>
  <si>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</si>
  <si>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</si>
  <si>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</si>
  <si>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</si>
  <si>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</si>
  <si>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</si>
  <si>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</si>
  <si>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</si>
  <si>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</si>
  <si>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</si>
  <si>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</si>
  <si>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</si>
  <si>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</si>
  <si>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</si>
  <si>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</si>
  <si>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</si>
  <si>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</si>
  <si>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</si>
  <si>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</si>
  <si>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</si>
  <si>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</si>
  <si>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</si>
  <si>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</si>
  <si>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</si>
  <si>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</si>
  <si>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</si>
  <si>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</si>
  <si>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</si>
  <si>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</si>
  <si>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</si>
  <si>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</si>
  <si>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</si>
  <si>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</si>
  <si>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</si>
  <si>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</si>
  <si>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</si>
  <si>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</si>
  <si>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</si>
  <si>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</si>
  <si>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</si>
  <si>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</si>
  <si>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</si>
  <si>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</si>
  <si>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</si>
  <si>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</si>
  <si>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</si>
  <si>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</si>
  <si>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</si>
  <si>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</si>
  <si>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</si>
  <si>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</si>
  <si>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</si>
  <si>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</si>
  <si>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</si>
  <si>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</si>
  <si>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</si>
  <si>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</si>
  <si>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</si>
  <si>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</si>
  <si>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</si>
  <si>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</si>
  <si>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</si>
  <si>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</si>
  <si>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</si>
  <si>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</si>
  <si>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</si>
  <si>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</si>
  <si>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</si>
  <si>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</si>
  <si>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</si>
  <si>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</si>
  <si>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</si>
  <si>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</si>
  <si>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</si>
  <si>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</si>
  <si>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</si>
  <si>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</si>
  <si>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</si>
  <si>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</si>
  <si>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</si>
  <si>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</si>
  <si>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</si>
  <si>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</si>
  <si>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</si>
  <si>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</si>
  <si>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</si>
  <si>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</si>
  <si>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</si>
  <si>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</si>
  <si>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</si>
  <si>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</si>
  <si>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</si>
  <si>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</si>
  <si>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</si>
  <si>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</si>
  <si>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</si>
  <si>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</si>
  <si>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</si>
  <si>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</si>
  <si>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</si>
  <si>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</si>
  <si>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</si>
  <si>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</si>
  <si>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</si>
  <si>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</si>
  <si>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</si>
  <si>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</si>
  <si>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</si>
  <si>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</si>
  <si>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</si>
  <si>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</si>
  <si>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</si>
  <si>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</si>
  <si>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</si>
  <si>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</si>
  <si>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</si>
  <si>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</si>
  <si>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</si>
  <si>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</si>
  <si>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</si>
  <si>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</si>
  <si>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</si>
  <si>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</si>
  <si>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</si>
  <si>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</si>
  <si>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</si>
  <si>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</si>
  <si>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</si>
  <si>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</si>
  <si>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</si>
  <si>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</si>
  <si>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</si>
  <si>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</si>
  <si>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</si>
  <si>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</si>
  <si>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</si>
  <si>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</si>
  <si>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</si>
  <si>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</si>
  <si>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</si>
  <si>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</si>
  <si>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</si>
  <si>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</si>
  <si>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</si>
  <si>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</si>
  <si>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</si>
  <si>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</si>
  <si>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</si>
  <si>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</si>
  <si>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</si>
  <si>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</si>
  <si>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</si>
  <si>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</si>
  <si>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</si>
  <si>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</si>
  <si>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</si>
  <si>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</si>
  <si>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</si>
  <si>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</si>
  <si>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</si>
  <si>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</si>
  <si>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</si>
  <si>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</si>
  <si>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</si>
  <si>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</si>
  <si>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</si>
  <si>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</si>
  <si>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</si>
  <si>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</si>
  <si>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</si>
  <si>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</si>
  <si>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</si>
  <si>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</si>
  <si>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</si>
  <si>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</si>
  <si>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</si>
  <si>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</si>
  <si>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</si>
  <si>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</si>
  <si>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</si>
  <si>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</si>
  <si>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</si>
  <si>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</si>
  <si>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</si>
  <si>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</si>
  <si>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</si>
  <si>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</si>
  <si>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</si>
  <si>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</si>
  <si>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</si>
  <si>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</si>
  <si>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</si>
  <si>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</si>
  <si>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</si>
  <si>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</si>
  <si>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</si>
  <si>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</si>
  <si>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</si>
  <si>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</si>
  <si>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</si>
  <si>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</si>
  <si>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</si>
  <si>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</si>
  <si>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</si>
  <si>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</si>
  <si>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</si>
  <si>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</si>
  <si>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</si>
  <si>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</si>
  <si>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</si>
  <si>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</si>
  <si>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</si>
  <si>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</si>
  <si>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</si>
  <si>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</si>
  <si>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</si>
  <si>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</si>
  <si>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</si>
  <si>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</si>
  <si>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</si>
  <si>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</si>
  <si>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</si>
  <si>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</si>
  <si>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</si>
  <si>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</si>
  <si>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</si>
  <si>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</si>
  <si>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</si>
  <si>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</si>
  <si>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</si>
  <si>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</si>
  <si>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</si>
  <si>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</si>
  <si>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</si>
  <si>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</si>
  <si>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</si>
  <si>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</si>
  <si>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</si>
  <si>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</si>
  <si>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</si>
  <si>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</si>
  <si>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</si>
  <si>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</si>
  <si>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</si>
  <si>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</si>
  <si>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</si>
  <si>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</si>
  <si>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</si>
  <si>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</si>
  <si>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</si>
  <si>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</si>
  <si>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</si>
  <si>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</si>
  <si>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</si>
  <si>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</si>
  <si>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</si>
  <si>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</si>
  <si>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</si>
  <si>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</si>
  <si>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</si>
  <si>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</si>
  <si>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</si>
  <si>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</si>
  <si>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</si>
  <si>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</si>
  <si>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</si>
  <si>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</si>
  <si>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</si>
  <si>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</si>
  <si>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</si>
  <si>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</si>
  <si>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</si>
  <si>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</si>
  <si>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</si>
  <si>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</si>
  <si>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</si>
  <si>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</si>
  <si>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</si>
  <si>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</si>
  <si>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</si>
  <si>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</si>
  <si>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</si>
  <si>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</si>
  <si>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</si>
  <si>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</si>
  <si>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</si>
  <si>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</si>
  <si>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</si>
  <si>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</si>
  <si>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</si>
  <si>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</si>
  <si>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</si>
  <si>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</si>
  <si>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</si>
  <si>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</si>
  <si>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</si>
  <si>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</si>
  <si>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</si>
  <si>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</si>
  <si>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</si>
  <si>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</si>
  <si>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</si>
  <si>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</si>
  <si>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</si>
  <si>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</si>
  <si>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</si>
  <si>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</si>
  <si>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</si>
  <si>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</si>
  <si>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</si>
  <si>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</si>
  <si>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</si>
  <si>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</si>
  <si>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</si>
  <si>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</si>
  <si>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</si>
  <si>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</si>
  <si>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</si>
  <si>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</si>
  <si>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</si>
  <si>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</si>
  <si>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</si>
  <si>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</si>
  <si>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</si>
  <si>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</si>
  <si>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</si>
  <si>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</si>
  <si>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</si>
  <si>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</si>
  <si>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</si>
  <si>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</si>
  <si>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</si>
  <si>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</si>
  <si>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</si>
  <si>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</si>
  <si>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</si>
  <si>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</si>
  <si>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</si>
  <si>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</si>
  <si>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</si>
  <si>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</si>
  <si>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</si>
  <si>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</si>
  <si>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</si>
  <si>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</si>
  <si>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</si>
  <si>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</si>
  <si>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</si>
  <si>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</si>
  <si>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</si>
  <si>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</si>
  <si>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</si>
  <si>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</si>
  <si>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</si>
  <si>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</si>
  <si>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</si>
  <si>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</si>
  <si>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</si>
  <si>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</si>
  <si>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</si>
  <si>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</si>
  <si>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</si>
  <si>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</si>
  <si>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</si>
  <si>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</si>
  <si>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</si>
  <si>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</si>
  <si>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</si>
  <si>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</si>
  <si>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</si>
  <si>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</si>
  <si>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</si>
  <si>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</si>
  <si>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</si>
  <si>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</si>
  <si>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</si>
  <si>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</si>
  <si>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</si>
  <si>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</si>
  <si>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</si>
  <si>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</si>
  <si>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</si>
  <si>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</si>
  <si>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</si>
  <si>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</si>
  <si>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</si>
  <si>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</si>
  <si>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</si>
  <si>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</si>
  <si>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</si>
  <si>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</si>
  <si>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</si>
  <si>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</si>
  <si>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</si>
  <si>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</si>
  <si>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</si>
  <si>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</si>
  <si>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</si>
  <si>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</si>
  <si>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</si>
  <si>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</si>
  <si>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</si>
  <si>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</si>
  <si>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</si>
  <si>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</si>
  <si>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</si>
  <si>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</si>
  <si>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</si>
  <si>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</si>
  <si>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</si>
  <si>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</si>
  <si>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</si>
  <si>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</si>
  <si>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</si>
  <si>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</si>
  <si>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</si>
  <si>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</si>
  <si>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</si>
  <si>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</si>
  <si>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</si>
  <si>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</si>
  <si>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</si>
  <si>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</si>
  <si>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</si>
  <si>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</si>
  <si>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</si>
  <si>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</si>
  <si>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</si>
  <si>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</si>
  <si>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</si>
  <si>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</si>
  <si>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</si>
  <si>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</si>
  <si>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</si>
  <si>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</si>
  <si>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</si>
  <si>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</si>
  <si>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</si>
  <si>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</si>
  <si>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</si>
  <si>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</si>
  <si>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</si>
  <si>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</si>
  <si>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</si>
  <si>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</si>
  <si>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</si>
  <si>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</si>
  <si>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</si>
  <si>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</si>
  <si>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</si>
  <si>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</si>
  <si>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</si>
  <si>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</si>
  <si>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</si>
  <si>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</si>
  <si>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</si>
  <si>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</si>
  <si>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</si>
  <si>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</si>
  <si>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</si>
  <si>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</si>
  <si>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</si>
  <si>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</si>
  <si>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</si>
  <si>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</si>
  <si>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</si>
  <si>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</si>
  <si>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</si>
  <si>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</si>
  <si>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</si>
  <si>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</si>
  <si>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</si>
  <si>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</si>
  <si>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</si>
  <si>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</si>
  <si>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</si>
  <si>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</si>
  <si>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</si>
  <si>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</si>
  <si>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</si>
  <si>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</si>
  <si>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</si>
  <si>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</si>
  <si>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</si>
  <si>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</si>
  <si>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</si>
  <si>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</si>
  <si>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</si>
  <si>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</si>
  <si>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</si>
  <si>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</si>
  <si>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</si>
  <si>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</si>
  <si>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</si>
  <si>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</si>
  <si>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</si>
  <si>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</si>
  <si>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</si>
  <si>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</si>
  <si>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</si>
  <si>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</si>
  <si>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</si>
  <si>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</si>
  <si>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</si>
  <si>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</si>
  <si>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</si>
  <si>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</si>
  <si>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</si>
  <si>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</si>
  <si>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</si>
  <si>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</si>
  <si>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</si>
  <si>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</si>
  <si>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</si>
  <si>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</si>
  <si>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</si>
  <si>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</si>
  <si>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</si>
  <si>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</si>
  <si>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</si>
  <si>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</si>
  <si>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</si>
  <si>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</si>
  <si>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</si>
  <si>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</si>
  <si>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</si>
  <si>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</si>
  <si>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</si>
  <si>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</si>
  <si>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</si>
  <si>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</si>
  <si>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</si>
  <si>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</si>
  <si>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</si>
  <si>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</si>
  <si>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</si>
  <si>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</si>
  <si>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</si>
  <si>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</si>
  <si>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</si>
  <si>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</si>
  <si>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</si>
  <si>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</si>
  <si>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</si>
  <si>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</si>
  <si>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</si>
  <si>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</si>
  <si>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</si>
  <si>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</si>
  <si>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</si>
  <si>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</si>
  <si>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</si>
  <si>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</si>
  <si>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</si>
  <si>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</si>
  <si>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</si>
  <si>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</si>
  <si>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</si>
  <si>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</si>
  <si>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</si>
  <si>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</si>
  <si>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</si>
  <si>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</si>
  <si>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</si>
  <si>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</si>
  <si>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</si>
  <si>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</si>
  <si>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</si>
  <si>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</si>
  <si>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</si>
  <si>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</si>
  <si>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</si>
  <si>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</si>
  <si>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</si>
  <si>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</si>
  <si>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</si>
  <si>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</si>
  <si>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</si>
  <si>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</si>
  <si>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</si>
  <si>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</si>
  <si>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</si>
  <si>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</si>
  <si>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</si>
  <si>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</si>
  <si>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</si>
  <si>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</si>
  <si>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</si>
  <si>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</si>
  <si>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</si>
  <si>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</si>
  <si>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</si>
  <si>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</si>
  <si>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</si>
  <si>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</si>
  <si>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</si>
  <si>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</si>
  <si>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</si>
  <si>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</si>
  <si>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</si>
  <si>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</si>
  <si>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</si>
  <si>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</si>
  <si>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</si>
  <si>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</si>
  <si>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</si>
  <si>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</si>
  <si>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</si>
  <si>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</si>
  <si>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</si>
  <si>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</si>
  <si>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</si>
  <si>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</si>
  <si>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</si>
  <si>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</si>
  <si>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</si>
  <si>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</si>
  <si>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</si>
  <si>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</si>
  <si>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</si>
  <si>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</si>
  <si>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</si>
  <si>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</si>
  <si>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</si>
  <si>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</si>
  <si>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</si>
  <si>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</si>
  <si>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</si>
  <si>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</si>
  <si>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</si>
  <si>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</si>
  <si>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</si>
  <si>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</si>
  <si>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</si>
  <si>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</si>
  <si>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</si>
  <si>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</si>
  <si>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</si>
  <si>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</si>
  <si>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</si>
  <si>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</si>
  <si>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</si>
  <si>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</si>
  <si>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</si>
  <si>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</si>
  <si>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</si>
  <si>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</si>
  <si>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</si>
  <si>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</si>
  <si>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</si>
  <si>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</si>
  <si>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</si>
  <si>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</si>
  <si>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</si>
  <si>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</si>
  <si>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</si>
  <si>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</si>
  <si>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</si>
  <si>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</si>
  <si>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</si>
  <si>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</si>
  <si>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</si>
  <si>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</si>
  <si>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</si>
  <si>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</si>
  <si>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</si>
  <si>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</si>
  <si>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</si>
  <si>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</si>
  <si>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</si>
  <si>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</si>
  <si>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</si>
  <si>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</si>
  <si>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</si>
  <si>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</si>
  <si>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</si>
  <si>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</si>
  <si>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</si>
  <si>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</si>
  <si>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</si>
  <si>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</si>
  <si>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</si>
  <si>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</si>
  <si>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</si>
  <si>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</si>
  <si>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</si>
  <si>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</si>
  <si>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</si>
  <si>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</si>
  <si>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</si>
  <si>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</si>
  <si>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</si>
  <si>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</si>
  <si>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</si>
  <si>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</si>
  <si>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</si>
  <si>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</si>
  <si>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</si>
  <si>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</si>
  <si>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</si>
  <si>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</si>
  <si>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</si>
  <si>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</si>
  <si>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</si>
  <si>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</si>
  <si>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</si>
  <si>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</si>
  <si>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</si>
  <si>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</si>
  <si>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</si>
  <si>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</si>
  <si>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</si>
  <si>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</si>
  <si>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</si>
  <si>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</si>
  <si>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</si>
  <si>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</si>
  <si>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</si>
  <si>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</si>
  <si>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</si>
  <si>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</si>
  <si>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</si>
  <si>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</si>
  <si>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</si>
  <si>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</si>
  <si>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</si>
  <si>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</si>
  <si>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</si>
  <si>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</si>
  <si>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</si>
  <si>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</si>
  <si>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</si>
  <si>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</si>
  <si>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</si>
  <si>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</si>
  <si>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</si>
  <si>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</si>
  <si>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</si>
  <si>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</si>
  <si>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</si>
  <si>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</si>
  <si>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</si>
  <si>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</si>
  <si>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</si>
  <si>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</si>
  <si>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</si>
  <si>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</si>
  <si>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</si>
  <si>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</si>
  <si>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</si>
  <si>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</si>
  <si>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</si>
  <si>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</si>
  <si>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</si>
  <si>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</si>
  <si>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</si>
  <si>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</si>
  <si>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</si>
  <si>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</si>
  <si>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</si>
  <si>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</si>
  <si>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</si>
  <si>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</si>
  <si>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</si>
  <si>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</si>
  <si>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</si>
  <si>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</si>
  <si>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</si>
  <si>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</si>
  <si>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</si>
  <si>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</si>
  <si>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</si>
  <si>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</si>
  <si>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</si>
  <si>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</si>
  <si>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</si>
  <si>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</si>
  <si>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</si>
  <si>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</si>
  <si>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</si>
  <si>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</si>
  <si>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</si>
  <si>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</si>
  <si>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</si>
  <si>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</si>
  <si>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</si>
  <si>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</si>
  <si>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</si>
  <si>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</si>
  <si>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</si>
  <si>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</si>
  <si>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</si>
  <si>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</si>
  <si>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</si>
  <si>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</si>
  <si>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</si>
  <si>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</si>
  <si>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</si>
  <si>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</si>
  <si>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</si>
  <si>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</si>
  <si>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</si>
  <si>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</si>
  <si>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</si>
  <si>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</si>
  <si>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</si>
  <si>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</si>
  <si>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</si>
  <si>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</si>
  <si>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</si>
  <si>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</si>
  <si>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</si>
  <si>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</si>
  <si>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</si>
  <si>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</si>
  <si>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</si>
  <si>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</si>
  <si>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</si>
  <si>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</si>
  <si>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</si>
  <si>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</si>
  <si>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</si>
  <si>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</si>
  <si>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</si>
  <si>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</si>
  <si>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</si>
  <si>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</si>
  <si>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</si>
  <si>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</si>
  <si>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</si>
  <si>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</si>
  <si>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</si>
  <si>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</si>
  <si>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</si>
  <si>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</si>
  <si>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</si>
  <si>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</si>
  <si>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</si>
  <si>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</si>
  <si>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</si>
  <si>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</si>
  <si>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</si>
  <si>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</si>
  <si>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</si>
  <si>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</si>
  <si>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</si>
  <si>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</si>
  <si>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</si>
  <si>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</si>
  <si>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</si>
  <si>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</si>
  <si>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</si>
  <si>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</si>
  <si>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</si>
  <si>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</si>
  <si>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</si>
  <si>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</si>
  <si>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</si>
  <si>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</si>
  <si>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</si>
  <si>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</si>
  <si>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</si>
  <si>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</si>
  <si>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</si>
  <si>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</si>
  <si>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</si>
  <si>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</si>
  <si>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</si>
  <si>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</si>
  <si>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</si>
  <si>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</si>
  <si>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</si>
  <si>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</si>
  <si>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</si>
  <si>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</si>
  <si>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</si>
  <si>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</si>
  <si>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</si>
  <si>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</si>
  <si>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</si>
  <si>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</si>
  <si>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</si>
  <si>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</si>
  <si>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</si>
  <si>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</si>
  <si>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</si>
  <si>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</si>
  <si>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</si>
  <si>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</si>
  <si>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</si>
  <si>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</si>
  <si>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</si>
  <si>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</si>
  <si>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</si>
  <si>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</si>
  <si>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</si>
  <si>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</si>
  <si>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</si>
  <si>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</si>
  <si>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</si>
  <si>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</si>
  <si>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</si>
  <si>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</si>
  <si>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</si>
  <si>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</si>
  <si>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</si>
  <si>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</si>
  <si>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</si>
  <si>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</si>
  <si>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</si>
  <si>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</si>
  <si>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</si>
  <si>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</si>
  <si>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</si>
  <si>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</si>
  <si>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</si>
  <si>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</si>
  <si>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</si>
  <si>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</si>
  <si>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</si>
  <si>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</si>
  <si>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</si>
  <si>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</si>
  <si>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</si>
  <si>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</si>
  <si>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</si>
  <si>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</si>
  <si>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</si>
  <si>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</si>
  <si>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</si>
  <si>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</si>
  <si>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</si>
  <si>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</si>
  <si>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</si>
  <si>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</si>
  <si>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</si>
  <si>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</si>
  <si>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</si>
  <si>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</si>
  <si>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</si>
  <si>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</si>
  <si>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</si>
  <si>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</si>
  <si>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</si>
  <si>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</si>
  <si>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</si>
  <si>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</si>
  <si>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</si>
  <si>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</si>
  <si>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</si>
  <si>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</si>
  <si>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</si>
  <si>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</si>
  <si>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</si>
  <si>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</si>
  <si>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</si>
  <si>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</si>
  <si>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</si>
  <si>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</si>
  <si>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</si>
  <si>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</si>
  <si>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</si>
  <si>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</si>
  <si>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</si>
  <si>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</si>
  <si>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</si>
  <si>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</si>
  <si>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</si>
  <si>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</si>
  <si>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</si>
  <si>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</si>
  <si>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</si>
  <si>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</si>
  <si>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</si>
  <si>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</si>
  <si>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</si>
  <si>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</si>
  <si>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</si>
  <si>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</si>
  <si>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</si>
  <si>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</si>
  <si>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</si>
  <si>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</si>
  <si>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</si>
  <si>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</si>
  <si>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</si>
  <si>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</si>
  <si>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</si>
  <si>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</si>
  <si>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</si>
  <si>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</si>
  <si>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</si>
  <si>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</si>
  <si>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</si>
  <si>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</si>
  <si>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</si>
  <si>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</si>
  <si>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</si>
  <si>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</si>
  <si>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</si>
  <si>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</si>
  <si>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</si>
  <si>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</si>
  <si>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</si>
  <si>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</si>
  <si>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</si>
  <si>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</si>
  <si>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</si>
  <si>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</si>
  <si>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</si>
  <si>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</si>
  <si>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</si>
  <si>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</si>
  <si>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</si>
  <si>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</si>
  <si>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</si>
  <si>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</si>
  <si>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</si>
  <si>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</si>
  <si>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</si>
  <si>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</si>
  <si>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</si>
  <si>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</si>
  <si>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</si>
  <si>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</si>
  <si>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</si>
  <si>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</si>
  <si>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</si>
  <si>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</si>
  <si>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</si>
  <si>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</si>
  <si>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</si>
  <si>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</si>
  <si>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</si>
  <si>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</si>
  <si>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</si>
  <si>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</si>
  <si>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</si>
  <si>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</si>
  <si>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</si>
  <si>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</si>
  <si>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</si>
  <si>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</si>
  <si>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</si>
  <si>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</si>
  <si>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</si>
  <si>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</si>
  <si>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</si>
  <si>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</si>
  <si>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</si>
  <si>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</si>
  <si>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</si>
  <si>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</si>
  <si>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</si>
  <si>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</si>
  <si>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</si>
  <si>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</si>
  <si>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</si>
  <si>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</si>
  <si>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</si>
  <si>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</si>
  <si>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</si>
  <si>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</si>
  <si>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</si>
  <si>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</si>
  <si>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</si>
  <si>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</si>
  <si>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</si>
  <si>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</si>
  <si>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</si>
  <si>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</si>
  <si>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</si>
  <si>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</si>
  <si>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</si>
  <si>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</si>
  <si>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</si>
  <si>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</si>
  <si>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</si>
  <si>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</si>
  <si>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</si>
  <si>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</si>
  <si>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</si>
  <si>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</si>
  <si>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</si>
  <si>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</si>
  <si>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</si>
  <si>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</si>
  <si>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</si>
  <si>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</si>
  <si>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</si>
  <si>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</si>
  <si>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</si>
  <si>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</si>
  <si>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</si>
  <si>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</si>
  <si>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</si>
  <si>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</si>
  <si>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</si>
  <si>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</si>
  <si>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</si>
  <si>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</si>
  <si>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</si>
  <si>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</si>
  <si>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</si>
  <si>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</si>
  <si>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</si>
  <si>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</si>
  <si>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</si>
  <si>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</si>
  <si>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</si>
  <si>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</si>
  <si>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</si>
  <si>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</si>
  <si>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</si>
  <si>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</si>
  <si>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</si>
  <si>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</si>
  <si>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</si>
  <si>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</si>
  <si>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</si>
  <si>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</si>
  <si>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</si>
  <si>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</si>
  <si>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</si>
  <si>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</si>
  <si>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</si>
  <si>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</si>
  <si>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</si>
  <si>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</si>
  <si>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</si>
  <si>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</si>
  <si>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</si>
  <si>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</si>
  <si>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</si>
  <si>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</si>
  <si>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</si>
  <si>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</si>
  <si>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</si>
  <si>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</si>
  <si>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</si>
  <si>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</si>
  <si>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</si>
  <si>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</si>
  <si>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</si>
  <si>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</si>
  <si>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</si>
  <si>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</si>
  <si>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</si>
  <si>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</si>
  <si>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</si>
  <si>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</si>
  <si>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</si>
  <si>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</si>
  <si>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</si>
  <si>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</si>
  <si>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</si>
  <si>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</si>
  <si>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</si>
  <si>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</si>
  <si>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</si>
  <si>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</si>
  <si>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</si>
  <si>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</si>
  <si>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</si>
  <si>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</si>
  <si>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</si>
  <si>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</si>
  <si>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</si>
  <si>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</si>
  <si>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</si>
  <si>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</si>
  <si>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</si>
  <si>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</si>
  <si>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</si>
  <si>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</si>
  <si>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</si>
  <si>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</si>
  <si>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</si>
  <si>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</si>
  <si>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</si>
  <si>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</si>
  <si>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</si>
  <si>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</si>
  <si>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</si>
  <si>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</si>
  <si>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</si>
  <si>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</si>
  <si>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</si>
  <si>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</si>
  <si>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</si>
  <si>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</si>
  <si>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</si>
  <si>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</si>
  <si>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</si>
  <si>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</si>
  <si>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</si>
  <si>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</si>
  <si>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</si>
  <si>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</si>
  <si>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</si>
  <si>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</si>
  <si>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</si>
  <si>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</si>
  <si>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</si>
  <si>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</si>
  <si>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</si>
  <si>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</si>
  <si>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</si>
  <si>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</si>
  <si>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</si>
  <si>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</si>
  <si>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</si>
  <si>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</si>
  <si>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</si>
  <si>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</si>
  <si>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</si>
  <si>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</si>
  <si>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</si>
  <si>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</si>
  <si>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</si>
  <si>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</si>
  <si>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</si>
  <si>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</si>
  <si>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</si>
  <si>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</si>
  <si>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</si>
  <si>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</si>
  <si>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</si>
  <si>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</si>
  <si>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</si>
  <si>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</si>
  <si>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</si>
  <si>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</si>
  <si>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</si>
  <si>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</si>
  <si>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</si>
  <si>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</si>
  <si>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</si>
  <si>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</si>
  <si>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</si>
  <si>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</si>
  <si>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</si>
  <si>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</si>
  <si>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</si>
  <si>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</si>
  <si>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</si>
  <si>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</si>
  <si>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</si>
  <si>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</si>
  <si>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</si>
  <si>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</si>
  <si>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</si>
  <si>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</si>
  <si>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</si>
  <si>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</si>
  <si>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</si>
  <si>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</si>
  <si>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</si>
  <si>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</si>
  <si>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</si>
  <si>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</si>
  <si>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</si>
  <si>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</si>
  <si>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</si>
  <si>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</si>
  <si>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</si>
  <si>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</si>
  <si>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</si>
  <si>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</si>
  <si>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</si>
  <si>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</si>
  <si>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</si>
  <si>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</si>
  <si>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</si>
  <si>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</si>
  <si>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</si>
  <si>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</si>
  <si>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</si>
  <si>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</si>
  <si>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</si>
  <si>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</si>
  <si>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</si>
  <si>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</si>
  <si>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</si>
  <si>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</si>
  <si>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</si>
  <si>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</si>
  <si>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</si>
  <si>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</si>
  <si>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</si>
  <si>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</si>
  <si>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</si>
  <si>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</si>
  <si>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</si>
  <si>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</si>
  <si>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</si>
  <si>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</si>
  <si>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</si>
  <si>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</si>
  <si>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</si>
  <si>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</si>
  <si>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</si>
  <si>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</si>
  <si>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</si>
  <si>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</si>
  <si>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</si>
  <si>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</si>
  <si>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</si>
  <si>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</si>
  <si>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</si>
  <si>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</si>
  <si>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</si>
  <si>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</si>
  <si>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</si>
  <si>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</si>
  <si>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</si>
  <si>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</si>
  <si>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</si>
  <si>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</si>
  <si>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</si>
  <si>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</si>
  <si>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</si>
  <si>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</si>
  <si>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</si>
  <si>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</si>
  <si>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</si>
  <si>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</si>
  <si>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</si>
  <si>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</si>
  <si>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</si>
  <si>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</si>
  <si>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</si>
  <si>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</si>
  <si>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</si>
  <si>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</si>
  <si>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</si>
  <si>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</si>
  <si>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</si>
  <si>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</si>
  <si>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</si>
  <si>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</si>
  <si>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</si>
  <si>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</si>
  <si>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</si>
  <si>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</si>
  <si>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</si>
  <si>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</si>
  <si>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</si>
  <si>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</si>
  <si>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</si>
  <si>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</si>
  <si>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</si>
  <si>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</si>
  <si>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</si>
  <si>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</si>
  <si>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</si>
  <si>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</si>
  <si>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</si>
  <si>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</si>
  <si>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</si>
  <si>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</si>
  <si>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</si>
  <si>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</si>
  <si>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</si>
  <si>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</si>
  <si>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</si>
  <si>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</si>
  <si>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</si>
  <si>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</si>
  <si>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</si>
  <si>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</si>
  <si>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</si>
  <si>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</si>
  <si>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</si>
  <si>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</si>
  <si>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</si>
  <si>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</si>
  <si>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</si>
  <si>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</si>
  <si>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</si>
  <si>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</si>
  <si>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</si>
  <si>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</si>
  <si>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</si>
  <si>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</si>
  <si>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</si>
  <si>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</si>
  <si>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</si>
  <si>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</si>
  <si>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</si>
  <si>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</si>
  <si>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</si>
  <si>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</si>
  <si>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</si>
  <si>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</si>
  <si>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</si>
  <si>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</si>
  <si>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</si>
  <si>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</si>
  <si>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</si>
  <si>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</si>
  <si>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</si>
  <si>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</si>
  <si>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</si>
  <si>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</si>
  <si>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</si>
  <si>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</si>
  <si>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</si>
  <si>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</si>
  <si>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</si>
  <si>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</si>
  <si>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</si>
  <si>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</si>
  <si>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</si>
  <si>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</si>
  <si>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</si>
  <si>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</si>
  <si>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</si>
  <si>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</si>
  <si>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</si>
  <si>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</si>
  <si>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</si>
  <si>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</si>
  <si>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</si>
  <si>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</si>
  <si>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</si>
  <si>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</si>
  <si>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</si>
  <si>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</si>
  <si>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</si>
  <si>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</si>
  <si>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</si>
  <si>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</si>
  <si>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</si>
  <si>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</si>
  <si>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</si>
  <si>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</si>
  <si>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</si>
  <si>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</si>
  <si>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</si>
  <si>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</si>
  <si>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</si>
  <si>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</si>
  <si>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</si>
  <si>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</si>
  <si>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</si>
  <si>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</si>
  <si>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</si>
  <si>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</si>
  <si>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</si>
  <si>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</si>
  <si>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</si>
  <si>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</si>
  <si>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</si>
  <si>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</si>
  <si>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</si>
  <si>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</si>
  <si>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</si>
  <si>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</si>
  <si>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</si>
  <si>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</si>
  <si>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</si>
  <si>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</si>
  <si>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</si>
  <si>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</si>
  <si>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</si>
  <si>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</si>
  <si>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</si>
  <si>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</si>
  <si>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</si>
  <si>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</si>
  <si>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</si>
  <si>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</si>
  <si>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</si>
  <si>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</si>
  <si>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</si>
  <si>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</si>
  <si>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</si>
  <si>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</si>
  <si>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</si>
  <si>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</si>
  <si>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</si>
  <si>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</si>
  <si>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</si>
  <si>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</si>
  <si>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</si>
  <si>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</si>
  <si>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</si>
  <si>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</si>
  <si>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</si>
  <si>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</si>
  <si>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</si>
  <si>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</si>
  <si>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</si>
  <si>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</si>
  <si>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</si>
  <si>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</si>
  <si>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</si>
  <si>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</si>
  <si>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</si>
  <si>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</si>
  <si>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</si>
  <si>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</si>
  <si>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</si>
  <si>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</si>
  <si>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</si>
  <si>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</si>
  <si>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</si>
  <si>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</si>
  <si>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</si>
  <si>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</si>
  <si>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</si>
  <si>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</si>
  <si>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</si>
  <si>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</si>
  <si>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</si>
  <si>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</si>
  <si>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</si>
  <si>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</si>
  <si>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</si>
  <si>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</si>
  <si>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</si>
  <si>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</si>
  <si>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</si>
  <si>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</si>
  <si>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</si>
  <si>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</si>
  <si>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</si>
  <si>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</si>
  <si>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</si>
  <si>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</si>
  <si>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</si>
  <si>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</si>
  <si>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</si>
  <si>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</si>
  <si>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</si>
  <si>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</si>
  <si>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</si>
  <si>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</si>
  <si>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</si>
  <si>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</si>
  <si>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</si>
  <si>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</si>
  <si>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</si>
  <si>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</si>
  <si>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</si>
  <si>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</si>
  <si>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</si>
  <si>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</si>
  <si>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</si>
  <si>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</si>
  <si>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</si>
  <si>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</si>
  <si>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</si>
  <si>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</si>
  <si>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</si>
  <si>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</si>
  <si>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</si>
  <si>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</si>
  <si>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</si>
  <si>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</si>
  <si>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</si>
  <si>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</si>
  <si>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</si>
  <si>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</si>
  <si>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</si>
  <si>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</si>
  <si>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</si>
  <si>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</si>
  <si>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</si>
  <si>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</si>
  <si>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</si>
  <si>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</si>
  <si>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</si>
  <si>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</si>
  <si>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</si>
  <si>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</si>
  <si>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</si>
  <si>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</si>
  <si>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</si>
  <si>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</si>
  <si>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</si>
  <si>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</si>
  <si>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</si>
  <si>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</si>
  <si>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</si>
  <si>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</si>
  <si>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</si>
  <si>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</si>
  <si>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</si>
  <si>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</si>
  <si>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</si>
  <si>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</si>
  <si>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</si>
  <si>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</si>
  <si>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</si>
  <si>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</si>
  <si>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</si>
  <si>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</si>
  <si>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</si>
  <si>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</si>
  <si>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</si>
  <si>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</si>
  <si>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</si>
  <si>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</si>
  <si>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</si>
  <si>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</si>
  <si>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</si>
  <si>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</si>
  <si>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</si>
  <si>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</si>
  <si>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</si>
  <si>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</si>
  <si>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</si>
  <si>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</si>
  <si>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</si>
  <si>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</si>
  <si>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</si>
  <si>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</si>
  <si>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</si>
  <si>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</si>
  <si>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</si>
  <si>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</si>
  <si>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</si>
  <si>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</si>
  <si>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</si>
  <si>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</si>
  <si>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</si>
  <si>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</si>
  <si>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</si>
  <si>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</si>
  <si>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</si>
  <si>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</si>
  <si>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</si>
  <si>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</si>
  <si>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</si>
  <si>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</si>
  <si>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</si>
  <si>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</si>
  <si>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</si>
  <si>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</si>
  <si>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</si>
  <si>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</si>
  <si>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</si>
  <si>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</si>
  <si>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</si>
  <si>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</si>
  <si>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</si>
  <si>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</si>
  <si>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</si>
  <si>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</si>
  <si>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</si>
  <si>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</si>
  <si>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</si>
  <si>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</si>
  <si>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</si>
  <si>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</si>
  <si>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</si>
  <si>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</si>
  <si>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</si>
  <si>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</si>
  <si>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</si>
  <si>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</si>
  <si>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</si>
  <si>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</si>
  <si>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</si>
  <si>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</si>
  <si>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</si>
  <si>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</si>
  <si>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</si>
  <si>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</si>
  <si>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</si>
  <si>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</si>
  <si>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</si>
  <si>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</si>
  <si>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</si>
  <si>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</si>
  <si>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</si>
  <si>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</si>
  <si>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</si>
  <si>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</si>
  <si>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</si>
  <si>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</si>
  <si>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</si>
  <si>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</si>
  <si>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</si>
  <si>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</si>
  <si>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</si>
  <si>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</si>
  <si>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</si>
  <si>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</si>
  <si>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</si>
  <si>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</si>
  <si>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</si>
  <si>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</si>
  <si>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</si>
  <si>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</si>
  <si>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</si>
  <si>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</si>
  <si>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</si>
  <si>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</si>
  <si>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</si>
  <si>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</si>
  <si>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</si>
  <si>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</si>
  <si>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</si>
  <si>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</si>
  <si>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</si>
  <si>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</si>
  <si>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</si>
  <si>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</si>
  <si>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</si>
  <si>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</si>
  <si>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</si>
  <si>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</si>
  <si>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</si>
  <si>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</si>
  <si>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</si>
  <si>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</si>
  <si>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</si>
  <si>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</si>
  <si>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</si>
  <si>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</si>
  <si>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</si>
  <si>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</si>
  <si>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</si>
  <si>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</si>
  <si>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</si>
  <si>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</si>
  <si>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</si>
  <si>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</si>
  <si>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</si>
  <si>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</si>
  <si>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</si>
  <si>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</si>
  <si>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</si>
  <si>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</si>
  <si>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</si>
  <si>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</si>
  <si>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</si>
  <si>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</si>
  <si>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</si>
  <si>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</si>
  <si>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</si>
  <si>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</si>
  <si>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</si>
  <si>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</si>
  <si>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</si>
  <si>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</si>
  <si>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</si>
  <si>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</si>
  <si>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</si>
  <si>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</si>
  <si>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</si>
  <si>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</si>
  <si>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</si>
  <si>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</si>
  <si>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</si>
  <si>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</si>
  <si>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</si>
  <si>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</si>
  <si>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</si>
  <si>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</si>
  <si>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</si>
  <si>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</si>
  <si>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</si>
  <si>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</si>
  <si>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</si>
  <si>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</si>
  <si>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</si>
  <si>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</si>
  <si>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</si>
  <si>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</si>
  <si>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</si>
  <si>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</si>
  <si>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</si>
  <si>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</si>
  <si>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</si>
  <si>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</si>
  <si>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</si>
  <si>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</si>
  <si>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</si>
  <si>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</si>
  <si>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</si>
  <si>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</si>
  <si>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</si>
  <si>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</si>
  <si>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</si>
  <si>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</si>
  <si>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</si>
  <si>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</si>
  <si>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</si>
  <si>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</si>
  <si>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</si>
  <si>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</si>
  <si>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</si>
  <si>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</si>
  <si>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</si>
  <si>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</si>
  <si>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</si>
  <si>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</si>
  <si>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</si>
  <si>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</si>
  <si>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</si>
  <si>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</si>
  <si>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</si>
  <si>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</si>
  <si>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</si>
  <si>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</si>
  <si>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</si>
  <si>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</si>
  <si>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</si>
  <si>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</si>
  <si>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</si>
  <si>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</si>
  <si>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</si>
  <si>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</si>
  <si>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</si>
  <si>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</si>
  <si>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</si>
  <si>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</si>
  <si>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</si>
  <si>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</si>
  <si>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</si>
  <si>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</si>
  <si>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</si>
  <si>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</si>
  <si>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</si>
  <si>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</si>
  <si>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</si>
  <si>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</si>
  <si>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</si>
  <si>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</si>
  <si>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</si>
  <si>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</si>
  <si>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</si>
  <si>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</si>
  <si>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</si>
  <si>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</si>
  <si>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</si>
  <si>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</si>
  <si>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</si>
  <si>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</si>
  <si>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</si>
  <si>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</si>
  <si>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</si>
  <si>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</si>
  <si>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</si>
  <si>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</si>
  <si>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</si>
  <si>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</si>
  <si>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</si>
  <si>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</si>
  <si>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</si>
  <si>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</si>
  <si>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</si>
  <si>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</si>
  <si>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</si>
  <si>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</si>
  <si>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</si>
  <si>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</si>
  <si>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</si>
  <si>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</si>
  <si>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</si>
  <si>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</si>
  <si>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</si>
  <si>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</si>
  <si>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</si>
  <si>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</si>
  <si>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</si>
  <si>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</si>
  <si>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</si>
  <si>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</si>
  <si>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</si>
  <si>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</si>
  <si>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</si>
  <si>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</si>
  <si>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</si>
  <si>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</si>
  <si>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</si>
  <si>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</si>
  <si>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</si>
  <si>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</si>
  <si>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</si>
  <si>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</si>
  <si>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</si>
  <si>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</si>
  <si>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</si>
  <si>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</si>
  <si>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</si>
  <si>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</si>
  <si>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</si>
  <si>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</si>
  <si>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</si>
  <si>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</si>
  <si>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</si>
  <si>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</si>
  <si>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</si>
  <si>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</si>
  <si>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</si>
  <si>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</si>
  <si>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</si>
  <si>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</si>
  <si>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</si>
  <si>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</si>
  <si>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</si>
  <si>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</si>
  <si>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</si>
  <si>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</si>
  <si>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</si>
  <si>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</si>
  <si>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</si>
  <si>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</si>
  <si>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</si>
  <si>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</si>
  <si>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</si>
  <si>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</si>
  <si>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</si>
  <si>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</si>
  <si>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</si>
  <si>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</si>
  <si>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</si>
  <si>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</si>
  <si>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</si>
  <si>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</si>
  <si>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</si>
  <si>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</si>
  <si>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</si>
  <si>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</si>
  <si>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</si>
  <si>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</si>
  <si>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</si>
  <si>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</si>
  <si>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</si>
  <si>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</si>
  <si>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</si>
  <si>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</si>
  <si>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</si>
  <si>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</si>
  <si>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</si>
  <si>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</si>
  <si>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</si>
  <si>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</si>
  <si>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</si>
  <si>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</si>
  <si>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</si>
  <si>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</si>
  <si>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</si>
  <si>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</si>
  <si>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</si>
  <si>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</si>
  <si>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</si>
  <si>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</si>
  <si>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</si>
  <si>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</si>
  <si>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</si>
  <si>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</si>
  <si>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</si>
  <si>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</si>
  <si>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</si>
  <si>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</si>
  <si>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</si>
  <si>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</si>
  <si>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</si>
  <si>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</si>
  <si>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</si>
  <si>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</si>
  <si>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</si>
  <si>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</si>
  <si>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</si>
  <si>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</si>
  <si>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</si>
  <si>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</si>
  <si>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</si>
  <si>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</si>
  <si>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</si>
  <si>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</si>
  <si>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</si>
  <si>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</si>
  <si>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</si>
  <si>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</si>
  <si>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</si>
  <si>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</si>
  <si>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</si>
  <si>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</si>
  <si>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</si>
  <si>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</si>
  <si>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</si>
  <si>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</si>
  <si>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</si>
  <si>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</si>
  <si>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</si>
  <si>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</si>
  <si>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</si>
  <si>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</si>
  <si>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</si>
  <si>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</si>
  <si>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</si>
  <si>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</si>
  <si>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</si>
  <si>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</si>
  <si>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</si>
  <si>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</si>
  <si>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</si>
  <si>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</si>
  <si>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</si>
  <si>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</si>
  <si>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</si>
  <si>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</si>
  <si>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</si>
  <si>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</si>
  <si>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</si>
  <si>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</si>
  <si>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</si>
  <si>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</si>
  <si>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</si>
  <si>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</si>
  <si>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</si>
  <si>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</si>
  <si>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</si>
  <si>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</si>
  <si>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</si>
  <si>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</si>
  <si>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</si>
  <si>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</si>
  <si>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</si>
  <si>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</si>
  <si>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</si>
  <si>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</si>
  <si>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</si>
  <si>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</si>
  <si>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</si>
  <si>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</si>
  <si>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</si>
  <si>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</si>
  <si>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</si>
  <si>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</si>
  <si>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</si>
  <si>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</si>
  <si>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</si>
  <si>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</si>
  <si>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</si>
  <si>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</si>
  <si>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</si>
  <si>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</si>
  <si>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</si>
  <si>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</si>
  <si>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</si>
  <si>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</si>
  <si>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</si>
  <si>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</si>
  <si>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</si>
  <si>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</si>
  <si>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</si>
  <si>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</si>
  <si>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</si>
  <si>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</si>
  <si>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</si>
  <si>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</si>
  <si>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</si>
  <si>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</si>
  <si>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</si>
  <si>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</si>
  <si>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</si>
  <si>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</si>
  <si>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</si>
  <si>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</si>
  <si>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</si>
  <si>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</si>
  <si>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</si>
  <si>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</si>
  <si>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</si>
  <si>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</si>
  <si>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</si>
  <si>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</si>
  <si>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</si>
  <si>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</si>
  <si>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</si>
  <si>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</si>
  <si>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</si>
  <si>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</si>
  <si>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</si>
  <si>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</si>
  <si>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</si>
  <si>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</si>
  <si>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</si>
  <si>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</si>
  <si>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</si>
  <si>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</si>
  <si>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</si>
  <si>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</si>
  <si>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</si>
  <si>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</si>
  <si>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</si>
  <si>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</si>
  <si>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</si>
  <si>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</si>
  <si>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</si>
  <si>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</si>
  <si>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</si>
  <si>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</si>
  <si>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</si>
  <si>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</si>
  <si>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</si>
  <si>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</si>
  <si>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</si>
  <si>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</si>
  <si>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</si>
  <si>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</si>
  <si>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</si>
  <si>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</si>
  <si>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</si>
  <si>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</si>
  <si>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</si>
  <si>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</si>
  <si>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</si>
  <si>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</si>
  <si>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</si>
  <si>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</si>
  <si>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</si>
  <si>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</si>
  <si>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</si>
  <si>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</si>
  <si>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</si>
  <si>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</si>
  <si>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</si>
  <si>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</si>
  <si>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</si>
  <si>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</si>
  <si>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</si>
  <si>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</si>
  <si>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</si>
  <si>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</si>
  <si>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</si>
  <si>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</si>
  <si>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</si>
  <si>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</si>
  <si>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</si>
  <si>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</si>
  <si>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</si>
  <si>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</si>
  <si>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</si>
  <si>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</si>
  <si>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</si>
  <si>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</si>
  <si>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</si>
  <si>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</si>
  <si>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</si>
  <si>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</si>
  <si>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</si>
  <si>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</si>
  <si>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</si>
  <si>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</si>
  <si>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</si>
  <si>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</si>
  <si>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</si>
  <si>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</si>
  <si>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</si>
  <si>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</si>
  <si>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</si>
  <si>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</si>
  <si>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</si>
  <si>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</si>
  <si>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</si>
  <si>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</si>
  <si>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</si>
  <si>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</si>
  <si>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</si>
  <si>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</si>
  <si>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</si>
  <si>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</si>
  <si>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</si>
  <si>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</si>
  <si>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</si>
  <si>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</si>
  <si>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</si>
  <si>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</si>
  <si>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</si>
  <si>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</si>
  <si>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</si>
  <si>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</si>
  <si>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</si>
  <si>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</si>
  <si>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</si>
  <si>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</si>
  <si>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</si>
  <si>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</si>
  <si>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</si>
  <si>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</si>
  <si>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</si>
  <si>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</si>
  <si>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</si>
  <si>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</si>
  <si>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</si>
  <si>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</si>
  <si>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</si>
  <si>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</si>
  <si>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</si>
  <si>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</si>
  <si>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</si>
  <si>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</si>
  <si>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</si>
  <si>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</si>
  <si>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</si>
  <si>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</si>
  <si>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</si>
  <si>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</si>
  <si>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</si>
  <si>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</si>
  <si>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</si>
  <si>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</si>
  <si>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</si>
  <si>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</si>
  <si>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</si>
  <si>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</si>
  <si>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</si>
  <si>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</si>
  <si>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</si>
  <si>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</si>
  <si>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</si>
  <si>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</si>
  <si>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</si>
  <si>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</si>
  <si>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</si>
  <si>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</si>
  <si>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</si>
  <si>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</si>
  <si>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</si>
  <si>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</si>
  <si>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</si>
  <si>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</si>
  <si>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</si>
  <si>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</si>
  <si>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</si>
  <si>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</si>
  <si>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</si>
  <si>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</si>
  <si>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</si>
  <si>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</si>
  <si>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</si>
  <si>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</si>
  <si>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</si>
  <si>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</si>
  <si>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</si>
  <si>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</si>
  <si>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</si>
  <si>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</si>
  <si>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</si>
  <si>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</si>
  <si>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</si>
  <si>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</si>
  <si>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</si>
  <si>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</si>
  <si>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</si>
  <si>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</si>
  <si>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</si>
  <si>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</si>
  <si>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</si>
  <si>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</si>
  <si>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</si>
  <si>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</si>
  <si>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</si>
  <si>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</si>
  <si>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</si>
  <si>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</si>
  <si>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</si>
  <si>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</si>
  <si>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</si>
  <si>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</si>
  <si>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</si>
  <si>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</si>
  <si>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</si>
  <si>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</si>
  <si>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</si>
  <si>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</si>
  <si>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</si>
  <si>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</si>
  <si>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</si>
  <si>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</si>
  <si>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</si>
  <si>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</si>
  <si>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</si>
  <si>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</si>
  <si>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</si>
  <si>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</si>
  <si>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</si>
  <si>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</si>
  <si>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</si>
  <si>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</si>
  <si>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</si>
  <si>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</si>
  <si>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</si>
  <si>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</si>
  <si>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</si>
  <si>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</si>
  <si>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</si>
  <si>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</si>
  <si>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</si>
  <si>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</si>
  <si>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</si>
  <si>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</si>
  <si>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</si>
  <si>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</si>
  <si>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</si>
  <si>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</si>
  <si>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</si>
  <si>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</si>
  <si>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</si>
  <si>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</si>
  <si>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</si>
  <si>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</si>
  <si>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</si>
  <si>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</si>
  <si>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</si>
  <si>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</si>
  <si>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</si>
  <si>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</si>
  <si>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</si>
  <si>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</si>
  <si>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</si>
  <si>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</si>
  <si>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</si>
  <si>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</si>
  <si>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</si>
  <si>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</si>
  <si>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</si>
  <si>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</si>
  <si>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</si>
  <si>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</si>
  <si>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</si>
  <si>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</si>
  <si>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</si>
  <si>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</si>
  <si>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</si>
  <si>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</si>
  <si>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</si>
  <si>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</si>
  <si>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</si>
  <si>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</si>
  <si>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</si>
  <si>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</si>
  <si>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</si>
  <si>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</si>
  <si>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</si>
  <si>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</si>
  <si>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</si>
  <si>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</si>
  <si>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</si>
  <si>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</si>
  <si>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</si>
  <si>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</si>
  <si>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</si>
  <si>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</si>
  <si>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</si>
  <si>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</si>
  <si>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</si>
  <si>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</si>
  <si>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</si>
  <si>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</si>
  <si>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</si>
  <si>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</si>
  <si>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</si>
  <si>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</si>
  <si>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</si>
  <si>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</si>
  <si>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</si>
  <si>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</si>
  <si>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</si>
  <si>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</si>
  <si>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</si>
  <si>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</si>
  <si>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</si>
  <si>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</si>
  <si>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</si>
  <si>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</si>
  <si>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</si>
  <si>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</si>
  <si>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</si>
  <si>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</si>
  <si>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</si>
  <si>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</si>
  <si>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</si>
  <si>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</si>
  <si>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</si>
  <si>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</si>
  <si>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</si>
  <si>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</si>
  <si>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</si>
  <si>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</si>
  <si>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</si>
  <si>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</si>
  <si>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</si>
  <si>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</si>
  <si>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</si>
  <si>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</si>
  <si>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</si>
  <si>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</si>
  <si>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</si>
  <si>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</si>
  <si>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</si>
  <si>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</si>
  <si>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</si>
  <si>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</si>
  <si>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</si>
  <si>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</si>
  <si>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</si>
  <si>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</si>
  <si>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</si>
  <si>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</si>
  <si>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</si>
  <si>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</si>
  <si>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</si>
  <si>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</si>
  <si>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</si>
  <si>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</si>
  <si>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</si>
  <si>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</si>
  <si>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</si>
  <si>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</si>
  <si>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</si>
  <si>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</si>
  <si>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</si>
  <si>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</si>
  <si>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</si>
  <si>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</si>
  <si>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</si>
  <si>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</si>
  <si>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</si>
  <si>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</si>
  <si>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</si>
  <si>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</si>
  <si>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</si>
  <si>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</si>
  <si>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</si>
  <si>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</si>
  <si>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</si>
  <si>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</si>
  <si>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</si>
  <si>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</si>
  <si>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</si>
  <si>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</si>
  <si>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</si>
  <si>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</si>
  <si>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</si>
  <si>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</si>
  <si>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</si>
  <si>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</si>
  <si>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</si>
  <si>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</si>
  <si>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</si>
  <si>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</si>
  <si>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</si>
  <si>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</si>
  <si>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</si>
  <si>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</si>
  <si>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</si>
  <si>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</si>
  <si>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</si>
  <si>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</si>
  <si>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</si>
  <si>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</si>
  <si>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</si>
  <si>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</si>
  <si>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</si>
  <si>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</si>
  <si>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</si>
  <si>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</si>
  <si>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</si>
  <si>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</si>
  <si>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</si>
  <si>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</si>
  <si>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</si>
  <si>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</si>
  <si>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</si>
  <si>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</si>
  <si>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</si>
  <si>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</si>
  <si>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</si>
  <si>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</si>
  <si>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</si>
  <si>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</si>
  <si>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</si>
  <si>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</si>
  <si>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</si>
  <si>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</si>
  <si>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</si>
  <si>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</si>
  <si>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</si>
  <si>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</si>
  <si>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</si>
  <si>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</si>
  <si>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</si>
  <si>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</si>
  <si>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</si>
  <si>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</si>
  <si>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</si>
  <si>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</si>
  <si>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</si>
  <si>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</si>
  <si>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</si>
  <si>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</si>
  <si>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</si>
  <si>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</si>
  <si>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</si>
  <si>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</si>
  <si>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</si>
  <si>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</si>
  <si>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</si>
  <si>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</si>
  <si>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</si>
  <si>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</si>
  <si>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</si>
  <si>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</si>
  <si>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</si>
  <si>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</si>
  <si>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</si>
  <si>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</si>
  <si>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</si>
  <si>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</si>
  <si>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</si>
  <si>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</si>
  <si>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</si>
  <si>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</si>
  <si>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</si>
  <si>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</si>
  <si>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</si>
  <si>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</si>
  <si>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</si>
  <si>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</si>
  <si>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</si>
  <si>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</si>
  <si>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</si>
  <si>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</si>
  <si>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</si>
  <si>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</si>
  <si>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</si>
  <si>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</si>
  <si>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</si>
  <si>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</si>
  <si>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</si>
  <si>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</si>
  <si>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</si>
  <si>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</si>
  <si>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</si>
  <si>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</si>
  <si>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</si>
  <si>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</si>
  <si>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</si>
  <si>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</si>
  <si>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</si>
  <si>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</si>
  <si>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</si>
  <si>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</si>
  <si>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</si>
  <si>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</si>
  <si>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</si>
  <si>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</si>
  <si>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</si>
  <si>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</si>
  <si>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</si>
  <si>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</si>
  <si>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</si>
  <si>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</si>
  <si>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</si>
  <si>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</si>
  <si>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</si>
  <si>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</si>
  <si>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</si>
  <si>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</si>
  <si>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</si>
  <si>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</si>
  <si>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</si>
  <si>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</si>
  <si>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</si>
  <si>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</si>
  <si>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</si>
  <si>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</si>
  <si>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</si>
  <si>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</si>
  <si>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</si>
  <si>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</si>
  <si>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</si>
  <si>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</si>
  <si>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</si>
  <si>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</si>
  <si>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</si>
  <si>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</si>
  <si>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</si>
  <si>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</si>
  <si>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</si>
  <si>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</si>
  <si>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</si>
  <si>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</si>
  <si>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</si>
  <si>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</si>
  <si>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</si>
  <si>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</si>
  <si>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</si>
  <si>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</si>
  <si>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</si>
  <si>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</si>
  <si>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</si>
  <si>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</si>
  <si>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</si>
  <si>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</si>
  <si>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</si>
  <si>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</si>
  <si>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</si>
  <si>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</si>
  <si>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</si>
  <si>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</si>
  <si>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</si>
  <si>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</si>
  <si>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</si>
  <si>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</si>
  <si>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</si>
  <si>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</si>
  <si>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</si>
  <si>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</si>
  <si>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</si>
  <si>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</si>
  <si>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</si>
  <si>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</si>
  <si>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</si>
  <si>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</si>
  <si>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</si>
  <si>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</si>
  <si>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</si>
  <si>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</si>
  <si>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</si>
  <si>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</si>
  <si>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</si>
  <si>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</si>
  <si>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</si>
  <si>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</si>
  <si>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</si>
  <si>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</si>
  <si>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</si>
  <si>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</si>
  <si>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</si>
  <si>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</si>
  <si>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</si>
  <si>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</si>
  <si>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</si>
  <si>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</si>
  <si>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</si>
  <si>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</si>
  <si>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</si>
  <si>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</si>
  <si>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</si>
  <si>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</si>
  <si>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</si>
  <si>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</si>
  <si>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</si>
  <si>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</si>
  <si>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</si>
  <si>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</si>
  <si>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</si>
  <si>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</si>
  <si>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</si>
  <si>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</si>
  <si>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</si>
  <si>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</si>
  <si>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</si>
  <si>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</si>
  <si>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</si>
  <si>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</si>
  <si>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</si>
  <si>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</si>
  <si>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</si>
  <si>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</si>
  <si>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</si>
  <si>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</si>
  <si>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</si>
  <si>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</si>
  <si>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</si>
  <si>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</si>
  <si>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</si>
  <si>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</si>
  <si>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</si>
  <si>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</si>
  <si>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</si>
  <si>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</si>
  <si>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</si>
  <si>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</si>
  <si>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</si>
  <si>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</si>
  <si>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</si>
  <si>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</si>
  <si>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</si>
  <si>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</si>
  <si>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</si>
  <si>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</si>
  <si>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</si>
  <si>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</si>
  <si>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</si>
  <si>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</si>
  <si>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</si>
  <si>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</si>
  <si>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</si>
  <si>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</si>
  <si>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</si>
  <si>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</si>
  <si>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</si>
  <si>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</si>
  <si>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</si>
  <si>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</si>
  <si>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</si>
  <si>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</si>
  <si>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</si>
  <si>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</si>
  <si>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</si>
  <si>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</si>
  <si>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</si>
  <si>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</si>
  <si>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</si>
  <si>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</si>
  <si>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</si>
  <si>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</si>
  <si>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</si>
  <si>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</si>
  <si>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</si>
  <si>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</si>
  <si>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</si>
  <si>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</si>
  <si>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</si>
  <si>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</si>
  <si>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</si>
  <si>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</si>
  <si>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</si>
  <si>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</si>
  <si>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</si>
  <si>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</si>
  <si>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</si>
  <si>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</si>
  <si>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</si>
  <si>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</si>
  <si>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</si>
  <si>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</si>
  <si>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</si>
  <si>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</si>
  <si>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</si>
  <si>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</si>
  <si>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</si>
  <si>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</si>
  <si>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</si>
  <si>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</si>
  <si>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</si>
  <si>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</si>
  <si>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</si>
  <si>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</si>
  <si>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</si>
  <si>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</si>
  <si>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</si>
  <si>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</si>
  <si>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</si>
  <si>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</si>
  <si>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</si>
  <si>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</si>
  <si>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</si>
  <si>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</si>
  <si>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</si>
  <si>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</si>
  <si>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</si>
  <si>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</si>
  <si>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</si>
  <si>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</si>
  <si>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</si>
  <si>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</si>
  <si>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</si>
  <si>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</si>
  <si>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</si>
  <si>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</si>
  <si>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</si>
  <si>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</si>
  <si>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</si>
  <si>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</si>
  <si>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</si>
  <si>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</si>
  <si>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</si>
  <si>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</si>
  <si>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</si>
  <si>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</si>
  <si>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</si>
  <si>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</si>
  <si>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</si>
  <si>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</si>
  <si>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</si>
  <si>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</si>
  <si>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</si>
  <si>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</si>
  <si>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</si>
  <si>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</si>
  <si>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</si>
  <si>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</si>
  <si>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</si>
  <si>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</si>
  <si>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</si>
  <si>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</si>
  <si>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</si>
  <si>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</si>
  <si>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</si>
  <si>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</si>
  <si>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</si>
  <si>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</si>
  <si>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</si>
  <si>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</si>
  <si>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</si>
  <si>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</si>
  <si>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</si>
  <si>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</si>
  <si>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</si>
  <si>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</si>
  <si>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</si>
  <si>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</si>
  <si>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</si>
  <si>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</si>
  <si>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</si>
  <si>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</si>
  <si>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</si>
  <si>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</si>
  <si>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</si>
  <si>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</si>
  <si>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</si>
  <si>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</si>
  <si>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</si>
  <si>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</si>
  <si>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</si>
  <si>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</si>
  <si>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</si>
  <si>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</si>
  <si>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</si>
  <si>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</si>
  <si>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</si>
  <si>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</si>
  <si>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</si>
  <si>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</si>
  <si>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</si>
  <si>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</si>
  <si>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</si>
  <si>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</si>
  <si>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</si>
  <si>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</si>
  <si>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</si>
  <si>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</si>
  <si>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</si>
  <si>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</si>
  <si>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</si>
  <si>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</si>
  <si>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</si>
  <si>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</si>
  <si>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</si>
  <si>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</si>
  <si>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</si>
  <si>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</si>
  <si>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</si>
  <si>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</si>
  <si>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</si>
  <si>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</si>
  <si>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</si>
  <si>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</si>
  <si>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</si>
  <si>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</si>
  <si>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</si>
  <si>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</si>
  <si>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</si>
  <si>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</si>
  <si>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</si>
  <si>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</si>
  <si>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</si>
  <si>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</si>
  <si>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</si>
  <si>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</si>
  <si>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</si>
  <si>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</si>
  <si>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</si>
  <si>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</si>
  <si>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</si>
  <si>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</si>
  <si>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</si>
  <si>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</si>
  <si>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</si>
  <si>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</si>
  <si>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</si>
  <si>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</si>
  <si>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</si>
  <si>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</si>
  <si>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</si>
  <si>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</si>
  <si>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</si>
  <si>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</si>
  <si>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</si>
  <si>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</si>
  <si>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</si>
  <si>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</si>
  <si>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</si>
  <si>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</si>
  <si>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</si>
  <si>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</si>
  <si>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</si>
  <si>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</si>
  <si>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</si>
  <si>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</si>
  <si>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</si>
  <si>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</si>
  <si>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</si>
  <si>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</si>
  <si>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</si>
  <si>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</si>
  <si>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</si>
  <si>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</si>
  <si>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</si>
  <si>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</si>
  <si>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</si>
  <si>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</si>
  <si>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</si>
  <si>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</si>
  <si>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</si>
  <si>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</si>
  <si>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</si>
  <si>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</si>
  <si>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</si>
  <si>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</si>
  <si>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</si>
  <si>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</si>
  <si>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</si>
  <si>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</si>
  <si>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</si>
  <si>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</si>
  <si>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</si>
  <si>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</si>
  <si>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</si>
  <si>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</si>
  <si>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</si>
  <si>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</si>
  <si>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</si>
  <si>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</si>
  <si>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</si>
  <si>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</si>
  <si>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</si>
  <si>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</si>
  <si>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</si>
  <si>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</si>
  <si>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</si>
  <si>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</si>
  <si>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</si>
  <si>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</si>
  <si>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</si>
  <si>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</si>
  <si>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</si>
  <si>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</si>
  <si>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</si>
  <si>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</si>
  <si>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</si>
  <si>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</si>
  <si>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</si>
  <si>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</si>
  <si>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</si>
  <si>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</si>
  <si>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</si>
  <si>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</si>
  <si>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</si>
  <si>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</si>
  <si>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</si>
  <si>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</si>
  <si>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</si>
  <si>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</si>
  <si>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</si>
  <si>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</si>
  <si>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</si>
  <si>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</si>
  <si>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</si>
  <si>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</si>
  <si>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</si>
  <si>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</si>
  <si>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</si>
  <si>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</si>
  <si>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</si>
  <si>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</si>
  <si>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</si>
  <si>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</si>
  <si>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</si>
  <si>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</si>
  <si>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</si>
  <si>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</si>
  <si>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</si>
  <si>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</si>
  <si>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</si>
  <si>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</si>
  <si>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</si>
  <si>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</si>
  <si>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</si>
  <si>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</si>
  <si>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</si>
  <si>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</si>
  <si>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</si>
  <si>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</si>
  <si>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</si>
  <si>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</si>
  <si>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</si>
  <si>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</si>
  <si>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</si>
  <si>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</si>
  <si>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</si>
  <si>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</si>
  <si>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</si>
  <si>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</si>
  <si>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</si>
  <si>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</si>
  <si>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</si>
  <si>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</si>
  <si>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</si>
  <si>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</si>
  <si>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</si>
  <si>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</si>
  <si>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</si>
  <si>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</si>
  <si>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</si>
  <si>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</si>
  <si>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</si>
  <si>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</si>
  <si>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</si>
  <si>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</si>
  <si>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</si>
  <si>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</si>
  <si>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</si>
  <si>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</si>
  <si>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</si>
  <si>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</si>
  <si>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</si>
  <si>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</si>
  <si>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</si>
  <si>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</si>
  <si>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</si>
  <si>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</si>
  <si>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</si>
  <si>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</si>
  <si>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</si>
  <si>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</si>
  <si>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</si>
  <si>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</si>
  <si>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</si>
  <si>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</si>
  <si>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</si>
  <si>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</si>
  <si>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</si>
  <si>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</si>
  <si>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</si>
  <si>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</si>
  <si>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</si>
  <si>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</si>
  <si>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</si>
  <si>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</si>
  <si>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</si>
  <si>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</si>
  <si>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</si>
  <si>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</si>
  <si>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</si>
  <si>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</si>
  <si>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</si>
  <si>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</si>
  <si>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</si>
  <si>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</si>
  <si>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</si>
  <si>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</si>
  <si>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</si>
  <si>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</si>
  <si>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</si>
  <si>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</si>
  <si>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</si>
  <si>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</si>
  <si>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</si>
  <si>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</si>
  <si>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</si>
  <si>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</si>
  <si>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</si>
  <si>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</si>
  <si>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</si>
  <si>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</si>
  <si>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</si>
  <si>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</si>
  <si>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</si>
  <si>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</si>
  <si>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</si>
  <si>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</si>
  <si>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</si>
  <si>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</si>
  <si>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</si>
  <si>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</si>
  <si>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</si>
  <si>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</si>
  <si>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</si>
  <si>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</si>
  <si>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</si>
  <si>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</si>
  <si>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</si>
  <si>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</si>
  <si>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</si>
  <si>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</si>
  <si>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</si>
  <si>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</si>
  <si>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</si>
  <si>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</si>
  <si>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</si>
  <si>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</si>
  <si>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</si>
  <si>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</si>
  <si>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</si>
  <si>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</si>
  <si>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</si>
  <si>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</si>
  <si>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</si>
  <si>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</si>
  <si>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</si>
  <si>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</si>
  <si>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</si>
  <si>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</si>
  <si>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</si>
  <si>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</si>
  <si>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</si>
  <si>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</si>
  <si>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</si>
  <si>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</si>
  <si>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</si>
  <si>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</si>
  <si>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</si>
  <si>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</si>
  <si>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</si>
  <si>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</si>
  <si>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</si>
  <si>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</si>
  <si>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</si>
  <si>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</si>
  <si>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</si>
  <si>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</si>
  <si>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</si>
  <si>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</si>
  <si>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</si>
  <si>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</si>
  <si>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</si>
  <si>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</si>
  <si>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</si>
  <si>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</si>
  <si>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</si>
  <si>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</si>
  <si>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</si>
  <si>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</si>
  <si>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</si>
  <si>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</si>
  <si>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</si>
  <si>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</si>
  <si>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</si>
  <si>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</si>
  <si>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</si>
  <si>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</si>
  <si>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</si>
  <si>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</si>
  <si>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</si>
  <si>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</si>
  <si>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</si>
  <si>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</si>
  <si>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</si>
  <si>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</si>
  <si>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</si>
  <si>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</si>
  <si>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</si>
  <si>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</si>
  <si>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</si>
  <si>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</si>
  <si>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</si>
  <si>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</si>
  <si>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</si>
  <si>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</si>
  <si>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</si>
  <si>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</si>
  <si>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</si>
  <si>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</si>
  <si>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</si>
  <si>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</si>
  <si>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</si>
  <si>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</si>
  <si>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</si>
  <si>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</si>
  <si>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</si>
  <si>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</si>
  <si>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</si>
  <si>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</si>
  <si>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</si>
  <si>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</si>
  <si>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</si>
  <si>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</si>
  <si>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</si>
  <si>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</si>
  <si>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</si>
  <si>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</si>
  <si>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</si>
  <si>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</si>
  <si>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</si>
  <si>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</si>
  <si>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</si>
  <si>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</si>
  <si>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</si>
  <si>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</si>
  <si>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</si>
  <si>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</si>
  <si>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</si>
  <si>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</si>
  <si>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</si>
  <si>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</si>
  <si>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</si>
  <si>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</si>
  <si>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</si>
  <si>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</si>
  <si>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</si>
  <si>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</si>
  <si>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</si>
  <si>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</si>
  <si>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</si>
  <si>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</si>
  <si>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</si>
  <si>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</si>
  <si>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</si>
  <si>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</si>
  <si>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</si>
  <si>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</si>
  <si>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</si>
  <si>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</si>
  <si>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</si>
  <si>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</si>
  <si>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</si>
  <si>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</si>
  <si>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</si>
  <si>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</si>
  <si>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</si>
  <si>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</si>
  <si>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</si>
  <si>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</si>
  <si>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</si>
  <si>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</si>
  <si>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</si>
  <si>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</si>
  <si>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</si>
  <si>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</si>
  <si>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</si>
  <si>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</si>
  <si>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</si>
  <si>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</si>
  <si>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</si>
  <si>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</si>
  <si>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</si>
  <si>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</si>
  <si>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</si>
  <si>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</si>
  <si>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</si>
  <si>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</si>
  <si>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</si>
  <si>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</si>
  <si>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</si>
  <si>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</si>
  <si>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</si>
  <si>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</si>
  <si>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</si>
  <si>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</si>
  <si>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</si>
  <si>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</si>
  <si>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</si>
  <si>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</si>
  <si>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</si>
  <si>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</si>
  <si>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</si>
  <si>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</si>
  <si>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</si>
  <si>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</si>
  <si>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</si>
  <si>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</si>
  <si>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</si>
  <si>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</si>
  <si>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</si>
  <si>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</si>
  <si>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</si>
  <si>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</si>
  <si>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</si>
  <si>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</si>
  <si>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</si>
  <si>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</si>
  <si>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</si>
  <si>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</si>
  <si>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</si>
  <si>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</si>
  <si>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</si>
  <si>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</si>
  <si>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</si>
  <si>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</si>
  <si>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</si>
  <si>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</si>
  <si>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</si>
  <si>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</si>
  <si>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</si>
  <si>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</si>
  <si>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</si>
  <si>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</si>
  <si>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</si>
  <si>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</si>
  <si>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</si>
  <si>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</si>
  <si>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</si>
  <si>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</si>
  <si>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</si>
  <si>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</si>
  <si>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</si>
  <si>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</si>
  <si>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</si>
  <si>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</si>
  <si>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</si>
  <si>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</si>
  <si>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</si>
  <si>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</si>
  <si>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</si>
  <si>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</si>
  <si>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</si>
  <si>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</si>
  <si>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</si>
  <si>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</si>
  <si>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</si>
  <si>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</si>
  <si>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</si>
  <si>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</si>
  <si>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</si>
  <si>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</si>
  <si>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</si>
  <si>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</si>
  <si>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</si>
  <si>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</si>
  <si>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</si>
  <si>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</si>
  <si>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</si>
  <si>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</si>
  <si>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</si>
  <si>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</si>
  <si>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</si>
  <si>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</si>
  <si>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</si>
  <si>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</si>
  <si>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</si>
  <si>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</si>
  <si>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</si>
  <si>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</si>
  <si>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</si>
  <si>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</si>
  <si>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</si>
  <si>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</si>
  <si>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</si>
  <si>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</si>
  <si>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</si>
  <si>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</si>
  <si>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</si>
  <si>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</si>
  <si>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</si>
  <si>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</si>
  <si>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</si>
  <si>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</si>
  <si>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</si>
  <si>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</si>
  <si>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</si>
  <si>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</si>
  <si>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</si>
  <si>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</si>
  <si>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</si>
  <si>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</si>
  <si>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</si>
  <si>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</si>
  <si>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</si>
  <si>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</si>
  <si>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</si>
  <si>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</si>
  <si>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</si>
  <si>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</si>
  <si>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</si>
  <si>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</si>
  <si>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</si>
  <si>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</si>
  <si>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</si>
  <si>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</si>
  <si>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</si>
  <si>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</si>
  <si>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</si>
  <si>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</si>
  <si>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</si>
  <si>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</si>
  <si>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</si>
  <si>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</si>
  <si>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</si>
  <si>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</si>
  <si>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</si>
  <si>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</si>
  <si>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</si>
  <si>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</si>
  <si>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</si>
  <si>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</si>
  <si>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</si>
  <si>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</si>
  <si>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</si>
  <si>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</si>
  <si>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</si>
  <si>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</si>
  <si>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</si>
  <si>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</si>
  <si>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</si>
  <si>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</si>
  <si>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</si>
  <si>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</si>
  <si>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</si>
  <si>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</si>
  <si>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</si>
  <si>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</si>
  <si>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</si>
  <si>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</si>
  <si>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</si>
  <si>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</si>
  <si>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</si>
  <si>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</si>
  <si>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</si>
  <si>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</si>
  <si>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</si>
  <si>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</si>
  <si>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</si>
  <si>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</si>
  <si>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</si>
  <si>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</si>
  <si>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</si>
  <si>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</si>
  <si>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</si>
  <si>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</si>
  <si>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</si>
  <si>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</si>
  <si>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</si>
  <si>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</si>
  <si>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</si>
  <si>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</si>
  <si>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</si>
  <si>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</si>
  <si>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</si>
  <si>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</si>
  <si>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</si>
  <si>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</si>
  <si>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</si>
  <si>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</si>
  <si>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</si>
  <si>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</si>
  <si>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</si>
  <si>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</si>
  <si>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</si>
  <si>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</si>
  <si>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</si>
  <si>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</si>
  <si>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</si>
  <si>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</si>
  <si>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</si>
  <si>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</si>
  <si>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</si>
  <si>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</si>
  <si>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</si>
  <si>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</si>
  <si>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</si>
  <si>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</si>
  <si>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</si>
  <si>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</si>
  <si>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</si>
  <si>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</si>
  <si>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</si>
  <si>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</si>
  <si>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</si>
  <si>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</si>
  <si>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</si>
  <si>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</si>
  <si>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</si>
  <si>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</si>
  <si>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</si>
  <si>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</si>
  <si>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</si>
  <si>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</si>
  <si>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</si>
  <si>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</si>
  <si>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</si>
  <si>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</si>
  <si>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</si>
  <si>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</si>
  <si>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</si>
  <si>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</si>
  <si>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</si>
  <si>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</si>
  <si>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</si>
  <si>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</si>
  <si>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</si>
  <si>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</si>
  <si>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</si>
  <si>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</si>
  <si>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</si>
  <si>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</si>
  <si>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</si>
  <si>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</si>
  <si>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</si>
  <si>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</si>
  <si>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</si>
  <si>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</si>
  <si>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</si>
  <si>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</si>
  <si>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</si>
  <si>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</si>
  <si>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</si>
  <si>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</si>
  <si>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</si>
  <si>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</si>
  <si>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</si>
  <si>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</si>
  <si>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</si>
  <si>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</si>
  <si>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</si>
  <si>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</si>
  <si>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</si>
  <si>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</si>
  <si>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</si>
  <si>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</si>
  <si>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</si>
  <si>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</si>
  <si>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</si>
  <si>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</si>
  <si>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</si>
  <si>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</si>
  <si>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</si>
  <si>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</si>
  <si>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</si>
  <si>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</si>
  <si>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</si>
  <si>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</si>
  <si>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</si>
  <si>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</si>
  <si>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</si>
  <si>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</si>
  <si>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</si>
  <si>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</si>
  <si>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</si>
  <si>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</si>
  <si>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</si>
  <si>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</si>
  <si>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</si>
  <si>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</si>
  <si>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</si>
  <si>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</si>
  <si>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</si>
  <si>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</si>
  <si>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</si>
  <si>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</si>
  <si>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</si>
  <si>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</si>
  <si>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</si>
  <si>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</si>
  <si>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</si>
  <si>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</si>
  <si>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</si>
  <si>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</si>
  <si>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</si>
  <si>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</si>
  <si>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</si>
  <si>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</si>
  <si>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</si>
  <si>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</si>
  <si>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</si>
  <si>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</si>
  <si>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</si>
  <si>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</si>
  <si>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</si>
  <si>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</si>
  <si>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</si>
  <si>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</si>
  <si>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</si>
  <si>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</si>
  <si>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</si>
  <si>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</si>
  <si>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</si>
  <si>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</si>
  <si>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</si>
  <si>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</si>
  <si>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</si>
  <si>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</si>
  <si>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</si>
  <si>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</si>
  <si>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</si>
  <si>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</si>
  <si>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</si>
  <si>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</si>
  <si>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</si>
  <si>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</si>
  <si>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</si>
  <si>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</si>
  <si>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</si>
  <si>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</si>
  <si>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</si>
  <si>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</si>
  <si>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</si>
  <si>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</si>
  <si>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</si>
  <si>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</si>
  <si>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</si>
  <si>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</si>
  <si>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</si>
  <si>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</si>
  <si>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</si>
  <si>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</si>
  <si>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</si>
  <si>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</si>
  <si>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</si>
  <si>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</si>
  <si>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</si>
  <si>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</si>
  <si>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</si>
  <si>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</si>
  <si>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</si>
  <si>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</si>
  <si>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</si>
  <si>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</si>
  <si>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</si>
  <si>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</si>
  <si>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</si>
  <si>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</si>
  <si>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</si>
  <si>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</si>
  <si>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</si>
  <si>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</si>
  <si>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</si>
  <si>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</si>
  <si>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</si>
  <si>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</si>
  <si>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</si>
  <si>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</si>
  <si>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</si>
  <si>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</si>
  <si>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</si>
  <si>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</si>
  <si>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</si>
  <si>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</si>
  <si>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</si>
  <si>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</si>
  <si>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</si>
  <si>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</si>
  <si>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</si>
  <si>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</si>
  <si>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</si>
  <si>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</si>
  <si>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</si>
  <si>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</si>
  <si>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</si>
  <si>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</si>
  <si>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</si>
  <si>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</si>
  <si>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</si>
  <si>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</si>
  <si>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</si>
  <si>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</si>
  <si>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</si>
  <si>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</si>
  <si>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</si>
  <si>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</si>
  <si>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</si>
  <si>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</si>
  <si>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</si>
  <si>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</si>
  <si>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</si>
  <si>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</si>
  <si>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</si>
  <si>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</si>
  <si>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</si>
  <si>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</si>
  <si>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</si>
  <si>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</si>
  <si>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</si>
  <si>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</si>
  <si>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</si>
  <si>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</si>
  <si>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</si>
  <si>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</si>
  <si>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</si>
  <si>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</si>
  <si>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</si>
  <si>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</si>
  <si>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</si>
  <si>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</si>
  <si>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</si>
  <si>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</si>
  <si>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</si>
  <si>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</si>
  <si>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</si>
  <si>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</si>
  <si>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</si>
  <si>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</si>
  <si>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</si>
  <si>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</si>
  <si>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</si>
  <si>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</si>
  <si>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</si>
  <si>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</si>
  <si>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</si>
  <si>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</si>
  <si>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</si>
  <si>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</si>
  <si>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</si>
  <si>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</si>
  <si>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</si>
  <si>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</si>
  <si>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</si>
  <si>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</si>
  <si>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</si>
  <si>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</si>
  <si>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</si>
  <si>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</si>
  <si>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</si>
  <si>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</si>
  <si>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</si>
  <si>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</si>
  <si>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</si>
  <si>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</si>
  <si>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</si>
  <si>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</si>
  <si>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</si>
  <si>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</si>
  <si>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</si>
  <si>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</si>
  <si>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</si>
  <si>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</si>
  <si>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</si>
  <si>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</si>
  <si>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</si>
  <si>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</si>
  <si>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</si>
  <si>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</si>
  <si>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</si>
  <si>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</si>
  <si>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</si>
  <si>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</si>
  <si>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</si>
  <si>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</si>
  <si>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</si>
  <si>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</si>
  <si>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</si>
  <si>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</si>
  <si>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</si>
  <si>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</si>
  <si>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</si>
  <si>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</si>
  <si>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</si>
  <si>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</si>
  <si>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</si>
  <si>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</si>
  <si>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</si>
  <si>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</si>
  <si>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</si>
  <si>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</si>
  <si>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</si>
  <si>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</si>
  <si>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</si>
  <si>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</si>
  <si>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</si>
  <si>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</si>
  <si>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</si>
  <si>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</si>
  <si>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</si>
  <si>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</si>
  <si>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</si>
  <si>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</si>
  <si>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</si>
  <si>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</si>
  <si>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</si>
  <si>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</si>
  <si>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</si>
  <si>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</si>
  <si>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</si>
  <si>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</si>
  <si>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</si>
  <si>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</si>
  <si>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</si>
  <si>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</si>
  <si>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</si>
  <si>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</si>
  <si>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</si>
  <si>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</si>
  <si>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</si>
  <si>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</si>
  <si>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</si>
  <si>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</si>
  <si>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</si>
  <si>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</si>
  <si>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</si>
  <si>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</si>
  <si>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</si>
  <si>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</si>
  <si>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</si>
  <si>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</si>
  <si>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</si>
  <si>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</si>
  <si>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</si>
  <si>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</si>
  <si>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</si>
  <si>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</si>
  <si>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</si>
  <si>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</si>
  <si>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</si>
  <si>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</si>
  <si>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</si>
  <si>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</si>
  <si>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</si>
  <si>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</si>
  <si>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</si>
  <si>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</si>
  <si>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</si>
  <si>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</si>
  <si>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</si>
  <si>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</si>
  <si>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</si>
  <si>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</si>
  <si>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</si>
  <si>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</si>
  <si>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</si>
  <si>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</si>
  <si>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</si>
  <si>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</si>
  <si>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</si>
  <si>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</si>
  <si>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</si>
  <si>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</si>
  <si>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</si>
  <si>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</si>
  <si>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</si>
  <si>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</si>
  <si>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</si>
  <si>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</si>
  <si>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</si>
  <si>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</si>
  <si>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</si>
  <si>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</si>
  <si>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</si>
  <si>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</si>
  <si>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</si>
  <si>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</si>
  <si>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</si>
  <si>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</si>
  <si>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</si>
  <si>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</si>
  <si>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</si>
  <si>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</si>
  <si>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</si>
  <si>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</si>
  <si>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</si>
  <si>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</si>
  <si>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</si>
  <si>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</si>
  <si>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</si>
  <si>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</si>
  <si>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</si>
  <si>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</si>
  <si>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</si>
  <si>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</si>
  <si>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</si>
  <si>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</si>
  <si>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</si>
  <si>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</si>
  <si>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</si>
  <si>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</si>
  <si>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</si>
  <si>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</si>
  <si>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</si>
  <si>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</si>
  <si>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</si>
  <si>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</si>
  <si>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</si>
  <si>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</si>
  <si>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</si>
  <si>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</si>
  <si>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</si>
  <si>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</si>
  <si>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</si>
  <si>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</si>
  <si>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</si>
  <si>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</si>
  <si>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</si>
  <si>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</si>
  <si>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</si>
  <si>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</si>
  <si>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</si>
  <si>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</si>
  <si>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</si>
  <si>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</si>
  <si>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</si>
  <si>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</si>
  <si>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</si>
  <si>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</si>
  <si>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</si>
  <si>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</si>
  <si>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</si>
  <si>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</si>
  <si>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</si>
  <si>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</si>
  <si>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</si>
  <si>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</si>
  <si>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</si>
  <si>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</si>
  <si>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</si>
  <si>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</si>
  <si>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</si>
  <si>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</si>
  <si>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</si>
  <si>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</si>
  <si>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</si>
  <si>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</si>
  <si>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</si>
  <si>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</si>
  <si>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</si>
  <si>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</si>
  <si>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</si>
  <si>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</si>
  <si>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</si>
  <si>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</si>
  <si>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</si>
  <si>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</si>
  <si>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</si>
  <si>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</si>
  <si>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</si>
  <si>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</si>
  <si>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</si>
  <si>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</si>
  <si>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</si>
  <si>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</si>
  <si>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</si>
  <si>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</si>
  <si>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</si>
  <si>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</si>
  <si>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</si>
  <si>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</si>
  <si>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</si>
  <si>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</si>
  <si>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</si>
  <si>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</si>
  <si>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</si>
  <si>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</si>
  <si>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</si>
  <si>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</si>
  <si>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</si>
  <si>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</si>
  <si>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</si>
  <si>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</si>
  <si>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</si>
  <si>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</si>
  <si>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</si>
  <si>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</si>
  <si>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</si>
  <si>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</si>
  <si>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</si>
  <si>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</si>
  <si>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</si>
  <si>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</si>
  <si>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</si>
  <si>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</si>
  <si>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</si>
  <si>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</si>
  <si>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</si>
  <si>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</si>
  <si>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</si>
  <si>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</si>
  <si>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</si>
  <si>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</si>
  <si>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</si>
  <si>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</si>
  <si>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</si>
  <si>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</si>
  <si>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</si>
  <si>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</si>
  <si>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</si>
  <si>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</si>
  <si>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</si>
  <si>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</si>
  <si>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</si>
  <si>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</si>
  <si>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</si>
  <si>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</si>
  <si>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</si>
  <si>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</si>
  <si>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</si>
  <si>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</si>
  <si>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</si>
  <si>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</si>
  <si>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</si>
  <si>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</si>
  <si>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</si>
  <si>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</si>
  <si>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</si>
  <si>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</si>
  <si>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</si>
  <si>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</si>
  <si>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</si>
  <si>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</si>
  <si>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</si>
  <si>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</si>
  <si>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</si>
  <si>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</si>
  <si>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</si>
  <si>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</si>
  <si>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</si>
  <si>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</si>
  <si>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</si>
  <si>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</si>
  <si>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</si>
  <si>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</si>
  <si>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</si>
  <si>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</si>
  <si>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</si>
  <si>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</si>
  <si>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</si>
  <si>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</si>
  <si>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</si>
  <si>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</si>
  <si>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</si>
  <si>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</si>
  <si>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</si>
  <si>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</si>
  <si>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</si>
  <si>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</si>
  <si>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</si>
  <si>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</si>
  <si>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</si>
  <si>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</si>
  <si>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</si>
  <si>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</si>
  <si>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</si>
  <si>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</si>
  <si>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</si>
  <si>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</si>
  <si>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</si>
  <si>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</si>
  <si>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</si>
  <si>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</si>
  <si>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</si>
  <si>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</si>
  <si>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</si>
  <si>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</si>
  <si>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</si>
  <si>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</si>
  <si>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</si>
  <si>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</si>
  <si>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</si>
  <si>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</si>
  <si>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</si>
  <si>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</si>
  <si>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</si>
  <si>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</si>
  <si>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</si>
  <si>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</si>
  <si>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</si>
  <si>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</si>
  <si>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</si>
  <si>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</si>
  <si>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</si>
  <si>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</si>
  <si>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</si>
  <si>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</si>
  <si>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</si>
  <si>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</si>
  <si>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</si>
  <si>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</si>
  <si>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</si>
  <si>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</si>
  <si>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</si>
  <si>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</si>
  <si>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</si>
  <si>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</si>
  <si>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</si>
  <si>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</si>
  <si>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</si>
  <si>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</si>
  <si>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</si>
  <si>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</si>
  <si>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</si>
  <si>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</si>
  <si>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</si>
  <si>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</si>
  <si>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</si>
  <si>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</si>
  <si>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</si>
  <si>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</si>
  <si>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</si>
  <si>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</si>
  <si>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</si>
  <si>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</si>
  <si>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</si>
  <si>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</si>
  <si>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</si>
  <si>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</si>
  <si>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</si>
  <si>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</si>
  <si>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</si>
  <si>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</si>
  <si>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</si>
  <si>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</si>
  <si>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</si>
  <si>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</si>
  <si>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</si>
  <si>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</si>
  <si>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</si>
  <si>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</si>
  <si>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</si>
  <si>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</si>
  <si>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</si>
  <si>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</si>
  <si>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</si>
  <si>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</si>
  <si>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</si>
  <si>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</si>
  <si>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</si>
  <si>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</si>
  <si>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</si>
  <si>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</si>
  <si>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</si>
  <si>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</si>
  <si>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</si>
  <si>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</si>
  <si>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</si>
  <si>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</si>
  <si>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</si>
  <si>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</si>
  <si>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</si>
  <si>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</si>
  <si>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</si>
  <si>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</si>
  <si>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</si>
  <si>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</si>
  <si>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</si>
  <si>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</si>
  <si>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</si>
  <si>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</si>
  <si>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</si>
  <si>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</si>
  <si>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</si>
  <si>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</si>
  <si>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</si>
  <si>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</si>
  <si>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</si>
  <si>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</si>
  <si>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</si>
  <si>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</si>
  <si>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</si>
  <si>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</si>
  <si>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</si>
  <si>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</si>
  <si>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</si>
  <si>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</si>
  <si>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</si>
  <si>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</si>
  <si>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</si>
  <si>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</si>
  <si>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</si>
  <si>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</si>
  <si>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</si>
  <si>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</si>
  <si>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</si>
  <si>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</si>
  <si>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</si>
  <si>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</si>
  <si>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</si>
  <si>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</si>
  <si>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</si>
  <si>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</si>
  <si>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</si>
  <si>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</si>
  <si>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</si>
  <si>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</si>
  <si>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</si>
  <si>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</si>
  <si>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</si>
  <si>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</si>
  <si>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</si>
  <si>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</si>
  <si>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</si>
  <si>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</si>
  <si>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</si>
  <si>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</si>
  <si>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</si>
  <si>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</si>
  <si>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</si>
  <si>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</si>
  <si>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</si>
  <si>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</si>
  <si>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</si>
  <si>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</si>
  <si>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</si>
  <si>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</si>
  <si>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</si>
  <si>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</si>
  <si>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</si>
  <si>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</si>
  <si>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</si>
  <si>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</si>
  <si>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</si>
  <si>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</si>
  <si>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</si>
  <si>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</si>
  <si>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</si>
  <si>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</si>
  <si>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</si>
  <si>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</si>
  <si>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</si>
  <si>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</si>
  <si>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</si>
  <si>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</si>
  <si>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</si>
  <si>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</si>
  <si>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</si>
  <si>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</si>
  <si>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</si>
  <si>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</si>
  <si>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</si>
  <si>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</si>
  <si>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</si>
  <si>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</si>
  <si>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</si>
  <si>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</si>
  <si>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</si>
  <si>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</si>
  <si>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</si>
  <si>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</si>
  <si>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</si>
  <si>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</si>
  <si>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</si>
  <si>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</si>
  <si>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</si>
  <si>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</si>
  <si>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</si>
  <si>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</si>
  <si>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</si>
  <si>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</si>
  <si>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</si>
  <si>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</si>
  <si>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</si>
  <si>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</si>
  <si>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</si>
  <si>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</si>
  <si>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</si>
  <si>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</si>
  <si>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</si>
  <si>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</si>
  <si>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</si>
  <si>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</si>
  <si>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</si>
  <si>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</si>
  <si>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</si>
  <si>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</si>
  <si>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</si>
  <si>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</si>
  <si>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</si>
  <si>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</si>
  <si>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</si>
  <si>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</si>
  <si>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</si>
  <si>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</si>
  <si>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</si>
  <si>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</si>
  <si>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</si>
  <si>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</si>
  <si>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</si>
  <si>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</si>
  <si>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</si>
  <si>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</si>
  <si>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</si>
  <si>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</si>
  <si>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</si>
  <si>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</si>
  <si>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</si>
  <si>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</si>
  <si>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</si>
  <si>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</si>
  <si>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</si>
  <si>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</si>
  <si>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</si>
  <si>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</si>
  <si>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</si>
  <si>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</si>
  <si>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</si>
  <si>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</si>
  <si>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</si>
  <si>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</si>
  <si>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</si>
  <si>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</si>
  <si>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</si>
  <si>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</si>
  <si>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</si>
  <si>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</si>
  <si>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</si>
  <si>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</si>
  <si>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</si>
  <si>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</si>
  <si>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</si>
  <si>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</si>
  <si>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</si>
  <si>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</si>
  <si>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</si>
  <si>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</si>
  <si>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</si>
  <si>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</si>
  <si>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</si>
  <si>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</si>
  <si>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</si>
  <si>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</si>
  <si>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</si>
  <si>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</si>
  <si>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</si>
  <si>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</si>
  <si>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</si>
  <si>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</si>
  <si>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</si>
  <si>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</si>
  <si>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</si>
  <si>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</si>
  <si>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</si>
  <si>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</si>
  <si>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</si>
  <si>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</si>
  <si>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</si>
  <si>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</si>
  <si>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</si>
  <si>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</si>
  <si>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</si>
  <si>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</si>
  <si>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</si>
  <si>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</si>
  <si>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</si>
  <si>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</si>
  <si>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</si>
  <si>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</si>
  <si>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</si>
  <si>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</si>
  <si>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</si>
  <si>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</si>
  <si>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</si>
  <si>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</si>
  <si>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</si>
  <si>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</si>
  <si>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</si>
  <si>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</si>
  <si>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</si>
  <si>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</si>
  <si>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</si>
  <si>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</si>
  <si>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</si>
  <si>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</si>
  <si>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</si>
  <si>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</si>
  <si>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</si>
  <si>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</si>
  <si>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</si>
  <si>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</si>
  <si>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</si>
  <si>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</si>
  <si>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</si>
  <si>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</si>
  <si>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</si>
  <si>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</si>
  <si>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</si>
  <si>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</si>
  <si>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</si>
  <si>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</si>
  <si>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</si>
  <si>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</si>
  <si>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</si>
  <si>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</si>
  <si>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</si>
  <si>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</si>
  <si>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</si>
  <si>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</si>
  <si>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</si>
  <si>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</si>
  <si>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</si>
  <si>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</si>
  <si>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</si>
  <si>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</si>
  <si>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</si>
  <si>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</si>
  <si>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</si>
  <si>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</si>
  <si>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</si>
  <si>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</si>
  <si>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</si>
  <si>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</si>
  <si>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</si>
  <si>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</si>
  <si>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</si>
  <si>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</si>
  <si>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</si>
  <si>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</si>
  <si>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</si>
  <si>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</si>
  <si>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</si>
  <si>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</si>
  <si>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</si>
  <si>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</si>
  <si>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</si>
  <si>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</si>
  <si>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</si>
  <si>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</si>
  <si>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</si>
  <si>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</si>
  <si>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</si>
  <si>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</si>
  <si>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</si>
  <si>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</si>
  <si>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</si>
  <si>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</si>
  <si>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</si>
  <si>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</si>
  <si>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</si>
  <si>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</si>
  <si>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</si>
  <si>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</si>
  <si>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</si>
  <si>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</si>
  <si>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</si>
  <si>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</si>
  <si>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</si>
  <si>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</si>
  <si>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</si>
  <si>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</si>
  <si>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</si>
  <si>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</si>
  <si>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</si>
  <si>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</si>
  <si>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</si>
  <si>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</si>
  <si>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</si>
  <si>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</si>
  <si>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</si>
  <si>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</si>
  <si>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</si>
  <si>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</si>
  <si>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</si>
  <si>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</si>
  <si>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</si>
  <si>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</si>
  <si>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</si>
  <si>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</si>
  <si>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</si>
  <si>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</si>
  <si>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</si>
  <si>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</si>
  <si>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</si>
  <si>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</si>
  <si>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</si>
  <si>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</si>
  <si>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</si>
  <si>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</si>
  <si>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</si>
  <si>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</si>
  <si>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</si>
  <si>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</si>
  <si>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</si>
  <si>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</si>
  <si>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</si>
  <si>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</si>
  <si>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</si>
  <si>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</si>
  <si>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</si>
  <si>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</si>
  <si>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</si>
  <si>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</si>
  <si>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</si>
  <si>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</si>
  <si>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</si>
  <si>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</si>
  <si>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</si>
  <si>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</si>
  <si>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</si>
  <si>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</si>
  <si>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</si>
  <si>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</si>
  <si>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</si>
  <si>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</si>
  <si>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</si>
  <si>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</si>
  <si>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</si>
  <si>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</si>
  <si>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</si>
  <si>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</si>
  <si>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</si>
  <si>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</si>
  <si>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</si>
  <si>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</si>
  <si>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</si>
  <si>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</si>
  <si>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</si>
  <si>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</si>
  <si>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</si>
  <si>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</si>
  <si>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</si>
  <si>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</si>
  <si>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</si>
  <si>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</si>
  <si>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</si>
  <si>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</si>
  <si>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</si>
  <si>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</si>
  <si>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</si>
  <si>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</si>
  <si>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</si>
  <si>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</si>
  <si>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</si>
  <si>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</si>
  <si>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</si>
  <si>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</si>
  <si>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</si>
  <si>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</si>
  <si>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</si>
  <si>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</si>
  <si>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</si>
  <si>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</si>
  <si>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</si>
  <si>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</si>
  <si>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</si>
  <si>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</si>
  <si>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</si>
  <si>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</si>
  <si>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</si>
  <si>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</si>
  <si>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</si>
  <si>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</si>
  <si>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</si>
  <si>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</si>
  <si>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</si>
  <si>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</si>
  <si>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</si>
  <si>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</si>
  <si>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</si>
  <si>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</si>
  <si>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</si>
  <si>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</si>
  <si>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</si>
  <si>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</si>
  <si>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</si>
  <si>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</si>
  <si>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</si>
  <si>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</si>
  <si>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</si>
  <si>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</si>
  <si>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</si>
  <si>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</si>
  <si>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</si>
  <si>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</si>
  <si>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</si>
  <si>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</si>
  <si>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</si>
  <si>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</si>
  <si>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</si>
  <si>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</si>
  <si>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</si>
  <si>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</si>
  <si>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</si>
  <si>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</si>
  <si>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</si>
  <si>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</si>
  <si>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</si>
  <si>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</si>
  <si>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</si>
  <si>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</si>
  <si>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</si>
  <si>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</si>
  <si>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</si>
  <si>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</si>
  <si>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</si>
  <si>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</si>
  <si>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</si>
  <si>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</si>
  <si>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</si>
  <si>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</si>
  <si>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</si>
  <si>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</si>
  <si>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</si>
  <si>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</si>
  <si>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</si>
  <si>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</si>
  <si>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</si>
  <si>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</si>
  <si>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</si>
  <si>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</si>
  <si>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</si>
  <si>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</si>
  <si>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</si>
  <si>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</si>
  <si>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</si>
  <si>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</si>
  <si>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</si>
  <si>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</si>
  <si>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</si>
  <si>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</si>
  <si>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</si>
  <si>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</si>
  <si>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</si>
  <si>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</si>
  <si>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</si>
  <si>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</si>
  <si>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</si>
  <si>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</si>
  <si>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</si>
  <si>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</si>
  <si>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</si>
  <si>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</si>
  <si>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</si>
  <si>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</si>
  <si>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</si>
  <si>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</si>
  <si>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</si>
  <si>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</si>
  <si>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</si>
  <si>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</si>
  <si>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</si>
  <si>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</si>
  <si>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</si>
  <si>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</si>
  <si>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</si>
  <si>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</si>
  <si>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</si>
  <si>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</si>
  <si>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</si>
  <si>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</si>
  <si>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</si>
  <si>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</si>
  <si>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</si>
  <si>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</si>
  <si>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</si>
  <si>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</si>
  <si>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</si>
  <si>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</si>
  <si>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</si>
  <si>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</si>
  <si>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</si>
  <si>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</si>
  <si>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</si>
  <si>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</si>
  <si>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</si>
  <si>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</si>
  <si>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</si>
  <si>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</si>
  <si>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</si>
  <si>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</si>
  <si>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</si>
  <si>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</si>
  <si>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</si>
  <si>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</si>
  <si>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</si>
  <si>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</si>
  <si>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</si>
  <si>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</si>
  <si>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</si>
  <si>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</si>
  <si>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</si>
  <si>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</si>
  <si>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</si>
  <si>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</si>
  <si>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</si>
  <si>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</si>
  <si>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</si>
  <si>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</si>
  <si>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</si>
  <si>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</si>
  <si>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</si>
  <si>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</si>
  <si>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</si>
  <si>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</si>
  <si>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</si>
  <si>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</si>
  <si>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</si>
  <si>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</si>
  <si>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</si>
  <si>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</si>
  <si>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</si>
  <si>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</si>
  <si>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</si>
  <si>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</si>
  <si>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</si>
  <si>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</si>
  <si>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</si>
  <si>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</si>
  <si>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</si>
  <si>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</si>
  <si>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</si>
  <si>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</si>
  <si>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</si>
  <si>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</si>
  <si>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</si>
  <si>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</si>
  <si>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</si>
  <si>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</si>
  <si>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</si>
  <si>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</si>
  <si>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</si>
  <si>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</si>
  <si>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</si>
  <si>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</si>
  <si>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</si>
  <si>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</si>
  <si>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</si>
  <si>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</si>
  <si>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</si>
  <si>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</si>
  <si>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</si>
  <si>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</si>
  <si>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</si>
  <si>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</si>
  <si>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</si>
  <si>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</si>
  <si>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</si>
  <si>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</si>
  <si>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</si>
  <si>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</si>
  <si>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</si>
  <si>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</si>
  <si>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</si>
  <si>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</si>
  <si>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</si>
  <si>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</si>
  <si>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</si>
  <si>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</si>
  <si>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</si>
  <si>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</si>
  <si>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</si>
  <si>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</si>
  <si>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</si>
  <si>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</si>
  <si>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</si>
  <si>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</si>
  <si>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</si>
  <si>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</si>
  <si>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</si>
  <si>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</si>
  <si>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</si>
  <si>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</si>
  <si>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</si>
  <si>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</si>
  <si>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</si>
  <si>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</si>
  <si>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</si>
  <si>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</si>
  <si>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</si>
  <si>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</si>
  <si>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</si>
  <si>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</si>
  <si>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</si>
  <si>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</si>
  <si>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</si>
  <si>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</si>
  <si>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</si>
  <si>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</si>
  <si>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</si>
  <si>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</si>
  <si>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</si>
  <si>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</si>
  <si>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</si>
  <si>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</si>
  <si>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</si>
  <si>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</si>
  <si>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</si>
  <si>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</si>
  <si>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</si>
  <si>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</si>
  <si>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</si>
  <si>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</si>
  <si>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</si>
  <si>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</si>
  <si>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</si>
  <si>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</si>
  <si>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</si>
  <si>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</si>
  <si>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</si>
  <si>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</si>
  <si>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</si>
  <si>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</si>
  <si>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</si>
  <si>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</si>
  <si>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</si>
  <si>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</si>
  <si>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</si>
  <si>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</si>
  <si>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</si>
  <si>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</si>
  <si>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</si>
  <si>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</si>
  <si>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</si>
  <si>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</si>
  <si>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</si>
  <si>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</si>
  <si>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</si>
  <si>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</si>
  <si>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</si>
  <si>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</si>
  <si>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</si>
  <si>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</si>
  <si>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</si>
  <si>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</si>
  <si>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</si>
  <si>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</si>
  <si>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</si>
  <si>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</si>
  <si>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</si>
  <si>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</si>
  <si>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</si>
  <si>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</si>
  <si>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</si>
  <si>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</si>
  <si>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</si>
  <si>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</si>
  <si>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</si>
  <si>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</si>
  <si>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</si>
  <si>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</si>
  <si>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</si>
  <si>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</si>
  <si>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</si>
  <si>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</si>
  <si>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</si>
  <si>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</si>
  <si>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</si>
  <si>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</si>
  <si>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</si>
  <si>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</si>
  <si>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</si>
  <si>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</si>
  <si>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</si>
  <si>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</si>
  <si>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</si>
  <si>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</si>
  <si>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</si>
  <si>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</si>
  <si>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</si>
  <si>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</si>
  <si>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</si>
  <si>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</si>
  <si>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</si>
  <si>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</si>
  <si>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</si>
  <si>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</si>
  <si>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</si>
  <si>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</si>
  <si>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</si>
  <si>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</si>
  <si>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</si>
  <si>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</si>
  <si>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</si>
  <si>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</si>
  <si>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</si>
  <si>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</si>
  <si>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</si>
  <si>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</si>
  <si>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</si>
  <si>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</si>
  <si>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</si>
  <si>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</si>
  <si>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</si>
  <si>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</si>
  <si>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</si>
  <si>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</si>
  <si>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</si>
  <si>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</si>
  <si>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</si>
  <si>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</si>
  <si>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</si>
  <si>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</si>
  <si>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</si>
  <si>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</si>
  <si>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</si>
  <si>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</si>
  <si>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</si>
  <si>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</si>
  <si>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</si>
  <si>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</si>
  <si>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</si>
  <si>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</si>
  <si>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</si>
  <si>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</si>
  <si>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</si>
  <si>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</si>
  <si>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</si>
  <si>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</si>
  <si>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</si>
  <si>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</si>
  <si>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</si>
  <si>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</si>
  <si>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</si>
  <si>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</si>
  <si>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</si>
  <si>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</si>
  <si>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</si>
  <si>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</si>
  <si>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</si>
  <si>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</si>
  <si>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</si>
  <si>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</si>
  <si>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</si>
  <si>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</si>
  <si>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</si>
  <si>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</si>
  <si>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</si>
  <si>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</si>
  <si>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</si>
  <si>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</si>
  <si>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</si>
  <si>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</si>
  <si>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</si>
  <si>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</si>
  <si>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</si>
  <si>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</si>
  <si>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</si>
  <si>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</si>
  <si>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</si>
  <si>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</si>
  <si>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</si>
  <si>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</si>
  <si>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</si>
  <si>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</si>
  <si>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</si>
  <si>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</si>
  <si>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</si>
  <si>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</si>
  <si>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</si>
  <si>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</si>
  <si>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</si>
  <si>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</si>
  <si>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</si>
  <si>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</si>
  <si>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</si>
  <si>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</si>
  <si>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</si>
  <si>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</si>
  <si>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</si>
  <si>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</si>
  <si>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</si>
  <si>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</si>
  <si>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</si>
  <si>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</si>
  <si>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</si>
  <si>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</si>
  <si>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</si>
  <si>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</si>
  <si>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</si>
  <si>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</si>
  <si>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</si>
  <si>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</si>
  <si>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</si>
  <si>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</si>
  <si>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</si>
  <si>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</si>
  <si>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</si>
  <si>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</si>
  <si>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</si>
  <si>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</si>
  <si>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</si>
  <si>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</si>
  <si>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</si>
  <si>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</si>
  <si>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</si>
  <si>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</si>
  <si>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</si>
  <si>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</si>
  <si>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</si>
  <si>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</si>
  <si>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</si>
  <si>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</si>
  <si>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</si>
  <si>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</si>
  <si>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</si>
  <si>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</si>
  <si>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</si>
  <si>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</si>
  <si>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</si>
  <si>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</si>
  <si>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</si>
  <si>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</si>
  <si>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</si>
  <si>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</si>
  <si>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</si>
  <si>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</si>
  <si>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</si>
  <si>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</si>
  <si>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</si>
  <si>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</si>
  <si>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</si>
  <si>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</si>
  <si>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</si>
  <si>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</si>
  <si>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</si>
  <si>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</si>
  <si>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</si>
  <si>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</si>
  <si>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</si>
  <si>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</si>
  <si>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</si>
  <si>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</si>
  <si>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</si>
  <si>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</si>
  <si>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</si>
  <si>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</si>
  <si>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</si>
  <si>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</si>
  <si>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</si>
  <si>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</si>
  <si>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</si>
  <si>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</si>
  <si>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</si>
  <si>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</si>
  <si>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</si>
  <si>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</si>
  <si>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</si>
  <si>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</si>
  <si>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</si>
  <si>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</si>
  <si>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</si>
  <si>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</si>
  <si>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</si>
  <si>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</si>
  <si>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</si>
  <si>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</si>
  <si>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</si>
  <si>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</si>
  <si>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</si>
  <si>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</si>
  <si>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</si>
  <si>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</si>
  <si>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</si>
  <si>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</si>
  <si>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</si>
  <si>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</si>
  <si>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</si>
  <si>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</si>
  <si>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</si>
  <si>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</si>
  <si>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</si>
  <si>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</si>
  <si>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</si>
  <si>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</si>
  <si>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</si>
  <si>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</si>
  <si>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</si>
  <si>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</si>
  <si>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</si>
  <si>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</si>
  <si>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</si>
  <si>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</si>
  <si>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</si>
  <si>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</si>
  <si>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</si>
  <si>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</si>
  <si>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</si>
  <si>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</si>
  <si>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</si>
  <si>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</si>
  <si>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</si>
  <si>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</si>
  <si>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</si>
  <si>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</si>
  <si>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</si>
  <si>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</si>
  <si>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</si>
  <si>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</si>
  <si>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</si>
  <si>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</si>
  <si>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</si>
  <si>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</si>
  <si>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</si>
  <si>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</si>
  <si>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</si>
  <si>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</si>
  <si>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</si>
  <si>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</si>
  <si>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</si>
  <si>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</si>
  <si>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</si>
  <si>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</si>
  <si>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</si>
  <si>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</si>
  <si>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</si>
  <si>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</si>
  <si>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</si>
  <si>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</si>
  <si>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</si>
  <si>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</si>
  <si>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</si>
  <si>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</si>
  <si>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</si>
  <si>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</si>
  <si>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</si>
  <si>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</si>
  <si>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</si>
  <si>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</si>
  <si>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</si>
  <si>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</si>
  <si>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</si>
  <si>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</si>
  <si>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</si>
  <si>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</si>
  <si>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</si>
  <si>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</si>
  <si>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</si>
  <si>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</si>
  <si>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</si>
  <si>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</si>
  <si>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</si>
  <si>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</si>
  <si>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</si>
  <si>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</si>
  <si>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</si>
  <si>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</si>
  <si>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</si>
  <si>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</si>
  <si>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</si>
  <si>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</si>
  <si>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</si>
  <si>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</si>
  <si>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</si>
  <si>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</si>
  <si>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</si>
  <si>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</si>
  <si>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</si>
  <si>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</si>
  <si>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</si>
  <si>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</si>
  <si>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</si>
  <si>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</si>
  <si>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</si>
  <si>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</si>
  <si>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</si>
  <si>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</si>
  <si>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</si>
  <si>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</si>
  <si>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</si>
  <si>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</si>
  <si>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</si>
  <si>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</si>
  <si>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</si>
  <si>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</si>
  <si>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</si>
  <si>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</si>
  <si>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</si>
  <si>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</si>
  <si>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</si>
  <si>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</si>
  <si>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</si>
  <si>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</si>
  <si>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</si>
  <si>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</si>
  <si>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</si>
  <si>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</si>
  <si>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</si>
  <si>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</si>
  <si>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</si>
  <si>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</si>
  <si>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</si>
  <si>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</si>
  <si>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</si>
  <si>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</si>
  <si>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</si>
  <si>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</si>
  <si>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</si>
  <si>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</si>
  <si>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</si>
  <si>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</si>
  <si>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</si>
  <si>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</si>
  <si>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</si>
  <si>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</si>
  <si>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</si>
  <si>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</si>
  <si>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</si>
  <si>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</si>
  <si>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</si>
  <si>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</si>
  <si>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</si>
  <si>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</si>
  <si>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</si>
  <si>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</si>
  <si>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</si>
  <si>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</si>
  <si>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</si>
  <si>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</si>
  <si>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</si>
  <si>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</si>
  <si>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</si>
  <si>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</si>
  <si>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</si>
  <si>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</si>
  <si>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</si>
  <si>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</si>
  <si>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</si>
  <si>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</si>
  <si>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</si>
  <si>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</si>
  <si>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</si>
  <si>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</si>
  <si>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</si>
  <si>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</si>
  <si>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</si>
  <si>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</si>
  <si>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</si>
  <si>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</si>
  <si>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</si>
  <si>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</si>
  <si>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</si>
  <si>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</si>
  <si>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</si>
  <si>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</si>
  <si>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</si>
  <si>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</si>
  <si>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</si>
  <si>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</si>
  <si>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</si>
  <si>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</si>
  <si>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</si>
  <si>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</si>
  <si>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</si>
  <si>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</si>
  <si>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</si>
  <si>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</si>
  <si>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</si>
  <si>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</si>
  <si>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</si>
  <si>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</si>
  <si>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</si>
  <si>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</si>
  <si>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</si>
  <si>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</si>
  <si>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</si>
  <si>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</si>
  <si>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</si>
  <si>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</si>
  <si>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</si>
  <si>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</si>
  <si>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</si>
  <si>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</si>
  <si>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</si>
  <si>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</si>
  <si>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</si>
  <si>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</si>
  <si>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</si>
  <si>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</si>
  <si>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</si>
  <si>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</si>
  <si>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</si>
  <si>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</si>
  <si>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</si>
  <si>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</si>
  <si>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</si>
  <si>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</si>
  <si>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</si>
  <si>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</si>
  <si>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</si>
  <si>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</si>
  <si>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</si>
  <si>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</si>
  <si>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</si>
  <si>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</si>
  <si>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</si>
  <si>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</si>
  <si>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</si>
  <si>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</si>
  <si>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</si>
  <si>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</si>
  <si>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</si>
  <si>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</si>
  <si>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</si>
  <si>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</si>
  <si>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</si>
  <si>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</si>
  <si>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</si>
  <si>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</si>
  <si>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</si>
  <si>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</si>
  <si>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</si>
  <si>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</si>
  <si>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</si>
  <si>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</si>
  <si>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</si>
  <si>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</si>
  <si>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</si>
  <si>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</si>
  <si>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</si>
  <si>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</si>
  <si>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</si>
  <si>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</si>
  <si>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</si>
  <si>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</si>
  <si>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</si>
  <si>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</si>
  <si>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</si>
  <si>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</si>
  <si>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</si>
  <si>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</si>
  <si>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</si>
  <si>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</si>
  <si>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</si>
  <si>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</si>
  <si>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</si>
  <si>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</si>
  <si>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</si>
  <si>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</si>
  <si>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</si>
  <si>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</si>
  <si>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</si>
  <si>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</si>
  <si>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</si>
  <si>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</si>
  <si>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</si>
  <si>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</si>
  <si>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</si>
  <si>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</si>
  <si>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</si>
  <si>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</si>
  <si>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</si>
  <si>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</si>
  <si>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</si>
  <si>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</si>
  <si>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</si>
  <si>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</si>
  <si>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</si>
  <si>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</si>
  <si>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</si>
  <si>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</si>
  <si>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</si>
  <si>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</si>
  <si>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</si>
  <si>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</si>
  <si>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</si>
  <si>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</si>
  <si>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</si>
  <si>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</si>
  <si>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</si>
  <si>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</si>
  <si>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</si>
  <si>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</si>
  <si>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</si>
  <si>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</si>
  <si>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</si>
  <si>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</si>
  <si>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</si>
  <si>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</si>
  <si>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</si>
  <si>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</si>
  <si>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</si>
  <si>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</si>
  <si>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</si>
  <si>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</si>
  <si>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</si>
  <si>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</si>
  <si>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</si>
  <si>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</si>
  <si>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</si>
  <si>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</si>
  <si>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</si>
  <si>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</si>
  <si>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</si>
  <si>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</si>
  <si>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</si>
  <si>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</si>
  <si>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</si>
  <si>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</si>
  <si>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</si>
  <si>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</si>
  <si>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</si>
  <si>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</si>
  <si>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</si>
  <si>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</si>
  <si>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</si>
  <si>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</si>
  <si>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</si>
  <si>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</si>
  <si>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</si>
  <si>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</si>
  <si>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</si>
  <si>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</si>
  <si>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</si>
  <si>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</si>
  <si>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</si>
  <si>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</si>
  <si>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</si>
  <si>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</si>
  <si>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</si>
  <si>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</si>
  <si>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</si>
  <si>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</si>
  <si>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</si>
  <si>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</si>
  <si>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</si>
  <si>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</si>
  <si>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</si>
  <si>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</si>
  <si>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</si>
  <si>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</si>
  <si>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</si>
  <si>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</si>
  <si>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</si>
  <si>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</si>
  <si>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</si>
  <si>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</si>
  <si>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</si>
  <si>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</si>
  <si>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</si>
  <si>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</si>
  <si>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</si>
  <si>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</si>
  <si>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</si>
  <si>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</si>
  <si>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</si>
  <si>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</si>
  <si>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</si>
  <si>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</si>
  <si>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</si>
  <si>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</si>
  <si>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</si>
  <si>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</si>
  <si>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</si>
  <si>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</si>
  <si>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</si>
  <si>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</si>
  <si>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</si>
  <si>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</si>
  <si>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</si>
  <si>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</si>
  <si>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</si>
  <si>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</si>
  <si>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</si>
  <si>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</si>
  <si>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</si>
  <si>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</si>
  <si>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</si>
  <si>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</si>
  <si>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</si>
  <si>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</si>
  <si>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</si>
  <si>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</si>
  <si>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</si>
  <si>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</si>
  <si>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</si>
  <si>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</si>
  <si>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</si>
  <si>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</si>
  <si>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</si>
  <si>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</si>
  <si>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</si>
  <si>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</si>
  <si>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</si>
  <si>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</si>
  <si>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</si>
  <si>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</si>
  <si>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</si>
  <si>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</si>
  <si>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</si>
  <si>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</si>
  <si>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</si>
  <si>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</si>
  <si>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</si>
  <si>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</si>
  <si>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</si>
  <si>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</si>
  <si>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</si>
  <si>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</si>
  <si>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</si>
  <si>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</si>
  <si>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</si>
  <si>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</si>
  <si>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</si>
  <si>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</si>
  <si>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</si>
  <si>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</si>
  <si>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</si>
  <si>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</si>
  <si>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</si>
  <si>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</si>
  <si>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</si>
  <si>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</si>
  <si>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</si>
  <si>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</si>
  <si>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</si>
  <si>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</si>
  <si>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</si>
  <si>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</si>
  <si>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</si>
  <si>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</si>
  <si>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</si>
  <si>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</si>
  <si>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</si>
  <si>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</si>
  <si>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</si>
  <si>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</si>
  <si>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</si>
  <si>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</si>
  <si>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</si>
  <si>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</si>
  <si>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</si>
  <si>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</si>
  <si>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</si>
  <si>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</si>
  <si>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</si>
  <si>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</si>
  <si>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</si>
  <si>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</si>
  <si>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</si>
  <si>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</si>
  <si>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</si>
  <si>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</si>
  <si>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</si>
  <si>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</si>
  <si>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</si>
  <si>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</si>
  <si>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</si>
  <si>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</si>
  <si>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</si>
  <si>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</si>
  <si>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</si>
  <si>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</si>
  <si>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</si>
  <si>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</si>
  <si>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</si>
  <si>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</si>
  <si>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</si>
  <si>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</si>
  <si>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</si>
  <si>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</si>
  <si>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</si>
  <si>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</si>
  <si>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</si>
  <si>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</si>
  <si>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</si>
  <si>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</si>
  <si>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</si>
  <si>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</si>
  <si>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</si>
  <si>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</si>
  <si>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</si>
  <si>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</si>
  <si>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</si>
  <si>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</si>
  <si>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</si>
  <si>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</si>
  <si>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</si>
  <si>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</si>
  <si>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</si>
  <si>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</si>
  <si>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</si>
  <si>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</si>
  <si>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</si>
  <si>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</si>
  <si>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</si>
  <si>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</si>
  <si>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</si>
  <si>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</si>
  <si>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</si>
  <si>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</si>
  <si>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</si>
  <si>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</si>
  <si>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</si>
  <si>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</si>
  <si>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</si>
  <si>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</si>
  <si>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</si>
  <si>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</si>
  <si>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</si>
  <si>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</si>
  <si>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</si>
  <si>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</si>
  <si>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</si>
  <si>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</si>
  <si>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</si>
  <si>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</si>
  <si>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</si>
  <si>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</si>
  <si>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</si>
  <si>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</si>
  <si>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</si>
  <si>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</si>
  <si>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</si>
  <si>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</si>
  <si>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</si>
  <si>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</si>
  <si>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</si>
  <si>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</si>
  <si>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</si>
  <si>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</si>
  <si>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</si>
  <si>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</si>
  <si>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</si>
  <si>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</si>
  <si>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</si>
  <si>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</si>
  <si>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</si>
  <si>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</si>
  <si>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</si>
  <si>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</si>
  <si>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</si>
  <si>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</si>
  <si>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</si>
  <si>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</si>
  <si>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</si>
  <si>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</si>
  <si>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</si>
  <si>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</si>
  <si>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</si>
  <si>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</si>
  <si>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</si>
  <si>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</si>
  <si>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</si>
  <si>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</si>
  <si>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</si>
  <si>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</si>
  <si>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</si>
  <si>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</si>
  <si>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</si>
  <si>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</si>
  <si>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</si>
  <si>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</si>
  <si>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</si>
  <si>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</si>
  <si>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</si>
  <si>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</si>
  <si>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</si>
  <si>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</si>
  <si>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</si>
  <si>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</si>
  <si>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</si>
  <si>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</si>
  <si>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</si>
  <si>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</si>
  <si>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</si>
  <si>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</si>
  <si>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</si>
  <si>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</si>
  <si>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</si>
  <si>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</si>
  <si>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</si>
  <si>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</si>
  <si>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</si>
  <si>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</si>
  <si>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</si>
  <si>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</si>
  <si>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</si>
  <si>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</si>
  <si>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</si>
  <si>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</si>
  <si>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</si>
  <si>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</si>
  <si>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</si>
  <si>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</si>
  <si>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</si>
  <si>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</si>
  <si>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</si>
  <si>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</si>
  <si>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</si>
  <si>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</si>
  <si>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</si>
  <si>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</si>
  <si>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</si>
  <si>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</si>
  <si>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</si>
  <si>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</si>
  <si>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</si>
  <si>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</si>
  <si>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</si>
  <si>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</si>
  <si>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</si>
  <si>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</si>
  <si>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</si>
  <si>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</si>
  <si>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</si>
  <si>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</si>
  <si>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</si>
  <si>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</si>
  <si>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</si>
  <si>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</si>
  <si>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</si>
  <si>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</si>
  <si>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</si>
  <si>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</si>
  <si>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</si>
  <si>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</si>
  <si>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</si>
  <si>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</si>
  <si>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</si>
  <si>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</si>
  <si>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</si>
  <si>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</si>
  <si>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</si>
  <si>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</si>
  <si>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</si>
  <si>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</si>
  <si>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</si>
  <si>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</si>
  <si>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</si>
  <si>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</si>
  <si>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</si>
  <si>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</si>
  <si>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</si>
  <si>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</si>
  <si>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</si>
  <si>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</si>
  <si>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</si>
  <si>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</si>
  <si>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</si>
  <si>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</si>
  <si>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</si>
  <si>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</si>
  <si>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</si>
  <si>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</si>
  <si>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</si>
  <si>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</si>
  <si>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</si>
  <si>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</si>
  <si>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</si>
  <si>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</si>
  <si>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</si>
  <si>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</si>
  <si>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</si>
  <si>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</si>
  <si>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</si>
  <si>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</si>
  <si>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</si>
  <si>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</si>
  <si>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</si>
  <si>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</si>
  <si>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</si>
  <si>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</si>
  <si>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</si>
  <si>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</si>
  <si>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</si>
  <si>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</si>
  <si>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</si>
  <si>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</si>
  <si>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</si>
  <si>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</si>
  <si>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</si>
  <si>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</si>
  <si>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</si>
  <si>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</si>
  <si>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</si>
  <si>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</si>
  <si>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</si>
  <si>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</si>
  <si>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</si>
  <si>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</si>
  <si>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</si>
  <si>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</si>
  <si>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</si>
  <si>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</si>
  <si>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</si>
  <si>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</si>
  <si>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</si>
  <si>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</si>
  <si>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</si>
  <si>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</si>
  <si>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</si>
  <si>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</si>
  <si>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</si>
  <si>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</si>
  <si>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</si>
  <si>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</si>
  <si>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</si>
  <si>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</si>
  <si>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</si>
  <si>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</si>
  <si>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</si>
  <si>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</si>
  <si>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</si>
  <si>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</si>
  <si>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</si>
  <si>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</si>
  <si>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</si>
  <si>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</si>
  <si>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</si>
  <si>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</si>
  <si>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</si>
  <si>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</si>
  <si>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</si>
  <si>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</si>
  <si>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</si>
  <si>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</si>
  <si>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</si>
  <si>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</si>
  <si>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</si>
  <si>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</si>
  <si>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</si>
  <si>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</si>
  <si>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</si>
  <si>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</si>
  <si>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</si>
  <si>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</si>
  <si>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</si>
  <si>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</si>
  <si>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</si>
  <si>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</si>
  <si>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</si>
  <si>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</si>
  <si>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</si>
  <si>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</si>
  <si>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</si>
  <si>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</si>
  <si>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</si>
  <si>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</si>
  <si>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</si>
  <si>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</si>
  <si>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</si>
  <si>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</si>
  <si>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</si>
  <si>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</si>
  <si>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</si>
  <si>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</si>
  <si>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</si>
  <si>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</si>
  <si>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</si>
  <si>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</si>
  <si>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</si>
  <si>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</si>
  <si>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</si>
  <si>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</si>
  <si>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</si>
  <si>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</si>
  <si>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</si>
  <si>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</si>
  <si>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</si>
  <si>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</si>
  <si>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</si>
  <si>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</si>
  <si>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</si>
  <si>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</si>
  <si>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</si>
  <si>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</si>
  <si>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</si>
  <si>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</si>
  <si>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</si>
  <si>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</si>
  <si>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</si>
  <si>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</si>
  <si>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</si>
  <si>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</si>
  <si>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</si>
  <si>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</si>
  <si>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</si>
  <si>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</si>
  <si>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</si>
  <si>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</si>
  <si>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</si>
  <si>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</si>
  <si>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</si>
  <si>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</si>
  <si>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</si>
  <si>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</si>
  <si>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</si>
  <si>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</si>
  <si>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</si>
  <si>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</si>
  <si>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</si>
  <si>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</si>
  <si>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</si>
  <si>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</si>
  <si>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</si>
  <si>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</si>
  <si>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</si>
  <si>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</si>
  <si>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</si>
  <si>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</si>
  <si>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</si>
  <si>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</si>
  <si>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</si>
  <si>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</si>
  <si>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</si>
  <si>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</si>
  <si>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</si>
  <si>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</si>
  <si>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</si>
  <si>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</si>
  <si>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</si>
  <si>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</si>
  <si>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</si>
  <si>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</si>
  <si>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</si>
  <si>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</si>
  <si>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</si>
  <si>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</si>
  <si>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</si>
  <si>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</si>
  <si>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</si>
  <si>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</si>
  <si>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</si>
  <si>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</si>
  <si>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</si>
  <si>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</si>
  <si>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</si>
  <si>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</si>
  <si>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</si>
  <si>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</si>
  <si>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</si>
  <si>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</si>
  <si>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</si>
  <si>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</si>
  <si>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</si>
  <si>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</si>
  <si>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</si>
  <si>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</si>
  <si>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</si>
  <si>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</si>
  <si>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</si>
  <si>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</si>
  <si>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</si>
  <si>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</si>
  <si>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</si>
  <si>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</si>
  <si>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</si>
  <si>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</si>
  <si>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</si>
  <si>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</si>
  <si>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</si>
  <si>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</si>
  <si>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</si>
  <si>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</si>
  <si>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</si>
  <si>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</si>
  <si>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</si>
  <si>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</si>
  <si>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</si>
  <si>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</si>
  <si>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</si>
  <si>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</si>
  <si>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</si>
  <si>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</si>
  <si>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</si>
  <si>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</si>
  <si>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</si>
  <si>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</si>
  <si>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</si>
  <si>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</si>
  <si>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</si>
  <si>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</si>
  <si>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</si>
  <si>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</si>
  <si>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</si>
  <si>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</si>
  <si>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</si>
  <si>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</si>
  <si>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</si>
  <si>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</si>
  <si>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</si>
  <si>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</si>
  <si>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</si>
  <si>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</si>
  <si>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</si>
  <si>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</si>
  <si>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</si>
  <si>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</si>
  <si>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</si>
  <si>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</si>
  <si>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</si>
  <si>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</si>
  <si>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</si>
  <si>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</si>
  <si>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</si>
  <si>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</si>
  <si>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</si>
  <si>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</si>
  <si>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</si>
  <si>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</si>
  <si>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</si>
  <si>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</si>
  <si>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</si>
  <si>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</si>
  <si>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</si>
  <si>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</si>
  <si>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</si>
  <si>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</si>
  <si>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</si>
  <si>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</si>
  <si>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</si>
  <si>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</si>
  <si>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</si>
  <si>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</si>
  <si>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</si>
  <si>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</si>
  <si>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</si>
  <si>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</si>
  <si>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</si>
  <si>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</si>
  <si>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</si>
  <si>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</si>
  <si>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</si>
  <si>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</si>
  <si>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</si>
  <si>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</si>
  <si>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</si>
  <si>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</si>
  <si>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</si>
  <si>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</si>
  <si>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</si>
  <si>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</si>
  <si>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</si>
  <si>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</si>
  <si>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</si>
  <si>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</si>
  <si>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</si>
  <si>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</si>
  <si>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</si>
  <si>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</si>
  <si>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</si>
  <si>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</si>
  <si>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</si>
  <si>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</si>
  <si>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</si>
  <si>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</si>
  <si>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</si>
  <si>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</si>
  <si>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</si>
  <si>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</si>
  <si>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</si>
  <si>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</si>
  <si>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</si>
  <si>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</si>
  <si>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</si>
  <si>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</si>
  <si>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</si>
  <si>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</si>
  <si>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</si>
  <si>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</si>
  <si>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</si>
  <si>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</si>
  <si>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</si>
  <si>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</si>
  <si>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</si>
  <si>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</si>
  <si>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</si>
  <si>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</si>
  <si>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</si>
  <si>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</si>
  <si>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</si>
  <si>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</si>
  <si>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</si>
  <si>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</si>
  <si>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</si>
  <si>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</si>
  <si>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</si>
  <si>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</si>
  <si>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</si>
  <si>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</si>
  <si>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</si>
  <si>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</si>
  <si>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</si>
  <si>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</si>
  <si>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</si>
  <si>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</si>
  <si>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</si>
  <si>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</si>
  <si>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</si>
  <si>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</si>
  <si>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</si>
  <si>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</si>
  <si>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</si>
  <si>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</si>
  <si>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</si>
  <si>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</si>
  <si>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</si>
  <si>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</si>
  <si>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</si>
  <si>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</si>
  <si>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</si>
  <si>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</si>
  <si>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</si>
  <si>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</si>
  <si>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</si>
  <si>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</si>
  <si>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</si>
  <si>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</si>
  <si>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</si>
  <si>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</si>
  <si>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</si>
  <si>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</si>
  <si>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</si>
  <si>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</si>
  <si>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</si>
  <si>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</si>
  <si>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</si>
  <si>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</si>
  <si>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</si>
  <si>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</si>
  <si>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</si>
  <si>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</si>
  <si>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</si>
  <si>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</si>
  <si>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</si>
  <si>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</si>
  <si>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</si>
  <si>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</si>
  <si>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</si>
  <si>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</si>
  <si>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</si>
  <si>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</si>
  <si>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</si>
  <si>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</si>
  <si>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</si>
  <si>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</si>
  <si>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</si>
  <si>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</si>
  <si>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</si>
  <si>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</si>
  <si>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</si>
  <si>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</si>
  <si>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</si>
  <si>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</si>
  <si>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</si>
  <si>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</si>
  <si>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</si>
  <si>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</si>
  <si>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</si>
  <si>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</si>
  <si>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</si>
  <si>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</si>
  <si>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</si>
  <si>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</si>
  <si>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</si>
  <si>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</si>
  <si>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</si>
  <si>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</si>
  <si>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</si>
  <si>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</si>
  <si>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</si>
  <si>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</si>
  <si>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</si>
  <si>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</si>
  <si>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</si>
  <si>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</si>
  <si>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</si>
  <si>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</si>
  <si>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</si>
  <si>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</si>
  <si>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</si>
  <si>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</si>
  <si>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</si>
  <si>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</si>
  <si>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</si>
  <si>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</si>
  <si>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</si>
  <si>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</si>
  <si>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</si>
  <si>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</si>
  <si>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</si>
  <si>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</si>
  <si>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</si>
  <si>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</si>
  <si>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</si>
  <si>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</si>
  <si>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</si>
  <si>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</si>
  <si>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</si>
  <si>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</si>
  <si>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</si>
  <si>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</si>
  <si>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</si>
  <si>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</si>
  <si>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</si>
  <si>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</si>
  <si>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</si>
  <si>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</si>
  <si>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</si>
  <si>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</si>
  <si>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</si>
  <si>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</si>
  <si>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</si>
  <si>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</si>
  <si>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</si>
  <si>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</si>
  <si>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</si>
  <si>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</si>
  <si>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</si>
  <si>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</si>
  <si>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</si>
  <si>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</si>
  <si>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</si>
  <si>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</si>
  <si>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</si>
  <si>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</si>
  <si>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</si>
  <si>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</si>
  <si>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</si>
  <si>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</si>
  <si>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</si>
  <si>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</si>
  <si>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</si>
  <si>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</si>
  <si>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</si>
  <si>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</si>
  <si>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</si>
  <si>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</si>
  <si>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</si>
  <si>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</si>
  <si>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</si>
  <si>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</si>
  <si>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</si>
  <si>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</si>
  <si>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</si>
  <si>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</si>
  <si>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</si>
  <si>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</si>
  <si>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</si>
  <si>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</si>
  <si>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</si>
  <si>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</si>
  <si>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</si>
  <si>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</si>
  <si>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</si>
  <si>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</si>
  <si>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</si>
  <si>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</si>
  <si>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</si>
  <si>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</si>
  <si>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</si>
  <si>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</si>
  <si>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</si>
  <si>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</si>
  <si>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</si>
  <si>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</si>
  <si>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</si>
  <si>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</si>
  <si>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</si>
  <si>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</si>
  <si>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</si>
  <si>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</si>
  <si>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</si>
  <si>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</si>
  <si>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</si>
  <si>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</si>
  <si>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</si>
  <si>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</si>
  <si>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</si>
  <si>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</si>
  <si>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</si>
  <si>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</si>
  <si>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</si>
  <si>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</si>
  <si>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</si>
  <si>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</si>
  <si>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</si>
  <si>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</si>
  <si>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</si>
  <si>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</si>
  <si>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</si>
  <si>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</si>
  <si>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</si>
  <si>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</si>
  <si>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</si>
  <si>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</si>
  <si>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</si>
  <si>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</si>
  <si>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</si>
  <si>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</si>
  <si>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</si>
  <si>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</si>
  <si>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</si>
  <si>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</si>
  <si>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</si>
  <si>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</si>
  <si>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</si>
  <si>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</si>
  <si>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</si>
  <si>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</si>
  <si>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</si>
  <si>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</si>
  <si>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</si>
  <si>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</si>
  <si>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</si>
  <si>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</si>
  <si>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</si>
  <si>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</si>
  <si>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</si>
  <si>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</si>
  <si>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</si>
  <si>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</si>
  <si>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</si>
  <si>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</si>
  <si>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</si>
  <si>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</si>
  <si>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</si>
  <si>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</si>
  <si>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</si>
  <si>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</si>
  <si>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</si>
  <si>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</si>
  <si>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</si>
  <si>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</si>
  <si>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</si>
  <si>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</si>
  <si>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</si>
  <si>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</si>
  <si>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</si>
  <si>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</si>
  <si>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</si>
  <si>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</si>
  <si>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</si>
  <si>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</si>
  <si>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</si>
  <si>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</si>
  <si>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</si>
  <si>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</si>
  <si>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</si>
  <si>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</si>
  <si>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</si>
  <si>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</si>
  <si>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</si>
  <si>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</si>
  <si>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</si>
  <si>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</si>
  <si>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</si>
  <si>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</si>
  <si>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</si>
  <si>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</si>
  <si>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</si>
  <si>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</si>
  <si>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</si>
  <si>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</si>
  <si>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</si>
  <si>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</si>
  <si>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</si>
  <si>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</si>
  <si>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</si>
  <si>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</si>
  <si>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</si>
  <si>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</si>
  <si>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</si>
  <si>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</si>
  <si>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</si>
  <si>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</si>
  <si>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</si>
  <si>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</si>
  <si>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</si>
  <si>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</si>
  <si>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</si>
  <si>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</si>
  <si>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</si>
  <si>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</si>
  <si>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</si>
  <si>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</si>
  <si>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</si>
  <si>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</si>
  <si>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</si>
  <si>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</si>
  <si>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</si>
  <si>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</si>
  <si>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</si>
  <si>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</si>
  <si>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</si>
  <si>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</si>
  <si>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</si>
  <si>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</si>
  <si>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</si>
  <si>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</si>
  <si>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</si>
  <si>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</si>
  <si>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</si>
  <si>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</si>
  <si>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</si>
  <si>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</si>
  <si>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</si>
  <si>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</si>
  <si>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</si>
  <si>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</si>
  <si>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</si>
  <si>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</si>
  <si>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</si>
  <si>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</si>
  <si>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</si>
  <si>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</si>
  <si>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</si>
  <si>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</si>
  <si>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</si>
  <si>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</si>
  <si>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</si>
  <si>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</si>
  <si>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</si>
  <si>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</si>
  <si>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</si>
  <si>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</si>
  <si>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</si>
  <si>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</si>
  <si>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</si>
  <si>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</si>
  <si>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</si>
  <si>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</si>
  <si>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</si>
  <si>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</si>
  <si>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</si>
  <si>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</si>
  <si>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</si>
  <si>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</si>
  <si>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</si>
  <si>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</si>
  <si>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</si>
  <si>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</si>
  <si>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</si>
  <si>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</si>
  <si>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</si>
  <si>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</si>
  <si>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</si>
  <si>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</si>
  <si>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</si>
  <si>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</si>
  <si>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</si>
  <si>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</si>
  <si>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</si>
  <si>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</si>
  <si>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</si>
  <si>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</si>
  <si>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</si>
  <si>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</si>
  <si>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</si>
  <si>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</si>
  <si>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</si>
  <si>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</si>
  <si>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</si>
  <si>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</si>
  <si>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</si>
  <si>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</si>
  <si>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</si>
  <si>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</si>
  <si>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</si>
  <si>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</si>
  <si>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</si>
  <si>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</si>
  <si>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</si>
  <si>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</si>
  <si>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</si>
  <si>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</si>
  <si>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</si>
  <si>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</si>
  <si>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</si>
  <si>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</si>
  <si>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</si>
  <si>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</si>
  <si>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</si>
  <si>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</si>
  <si>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</si>
  <si>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</si>
  <si>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</si>
  <si>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</si>
  <si>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</si>
  <si>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</si>
  <si>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</si>
  <si>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</si>
  <si>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</si>
  <si>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</si>
  <si>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</si>
  <si>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</si>
  <si>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</si>
  <si>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</si>
  <si>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</si>
  <si>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</si>
  <si>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</si>
  <si>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</si>
  <si>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</si>
  <si>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</si>
  <si>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</si>
  <si>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</si>
  <si>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</si>
  <si>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</si>
  <si>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</si>
  <si>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</si>
  <si>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</si>
  <si>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</si>
  <si>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</si>
  <si>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</si>
  <si>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</si>
  <si>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</si>
  <si>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</si>
  <si>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</si>
  <si>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</si>
  <si>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</si>
  <si>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</si>
  <si>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</si>
  <si>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</si>
  <si>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</si>
  <si>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</si>
  <si>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</si>
  <si>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</si>
  <si>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</si>
  <si>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</si>
  <si>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</si>
  <si>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</si>
  <si>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</si>
  <si>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</si>
  <si>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</si>
  <si>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</si>
  <si>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</si>
  <si>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</si>
  <si>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</si>
  <si>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</si>
  <si>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</si>
  <si>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</si>
  <si>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</si>
  <si>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</si>
  <si>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</si>
  <si>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</si>
  <si>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</si>
  <si>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</si>
  <si>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</si>
  <si>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</si>
  <si>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</si>
  <si>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</si>
  <si>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</si>
  <si>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</si>
  <si>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</si>
  <si>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</si>
  <si>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</si>
  <si>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</si>
  <si>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</si>
  <si>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</si>
  <si>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</si>
  <si>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</si>
  <si>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</si>
  <si>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</si>
  <si>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</si>
  <si>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</si>
  <si>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</si>
  <si>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</si>
  <si>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</si>
  <si>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</si>
  <si>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</si>
  <si>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</si>
  <si>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</si>
  <si>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</si>
  <si>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</si>
  <si>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</si>
  <si>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</si>
  <si>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</si>
  <si>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</si>
  <si>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</si>
  <si>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</si>
  <si>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</si>
  <si>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</si>
  <si>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</si>
  <si>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</si>
  <si>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</si>
  <si>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</si>
  <si>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</si>
  <si>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</si>
  <si>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</si>
  <si>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</si>
  <si>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</si>
  <si>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</si>
  <si>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</si>
  <si>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</si>
  <si>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</si>
  <si>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</si>
  <si>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</si>
  <si>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</si>
  <si>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</si>
  <si>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</si>
  <si>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</si>
  <si>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</si>
  <si>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</si>
  <si>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</si>
  <si>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</si>
  <si>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</si>
  <si>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</si>
  <si>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</si>
  <si>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</si>
  <si>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</si>
  <si>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</si>
  <si>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</si>
  <si>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</si>
  <si>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</si>
  <si>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</si>
  <si>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</si>
  <si>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</si>
  <si>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</si>
  <si>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</si>
  <si>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</si>
  <si>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</si>
  <si>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</si>
  <si>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</si>
  <si>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</si>
  <si>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</si>
  <si>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</si>
  <si>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</si>
  <si>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</si>
  <si>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</si>
  <si>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</si>
  <si>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</si>
  <si>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</si>
  <si>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</si>
  <si>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</si>
  <si>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</si>
  <si>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</si>
  <si>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</si>
  <si>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</si>
  <si>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</si>
  <si>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</si>
  <si>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</si>
  <si>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</si>
  <si>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</si>
  <si>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</si>
  <si>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</si>
  <si>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</si>
  <si>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</si>
  <si>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</si>
  <si>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</si>
  <si>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</si>
  <si>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</si>
  <si>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</si>
  <si>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</si>
  <si>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</si>
  <si>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</si>
  <si>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</si>
  <si>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</si>
  <si>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</si>
  <si>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</si>
  <si>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</si>
  <si>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</si>
  <si>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</si>
  <si>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</si>
  <si>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</si>
  <si>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</si>
  <si>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</si>
  <si>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</si>
  <si>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</si>
  <si>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</si>
  <si>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</si>
  <si>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</si>
  <si>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</si>
  <si>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</si>
  <si>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</si>
  <si>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</si>
  <si>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</si>
  <si>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</si>
  <si>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</si>
  <si>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</si>
  <si>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</si>
  <si>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</si>
  <si>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</si>
  <si>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</si>
  <si>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</si>
  <si>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</si>
  <si>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</si>
  <si>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</si>
  <si>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</si>
  <si>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</si>
  <si>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</si>
  <si>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</si>
  <si>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</si>
  <si>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</si>
  <si>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</si>
  <si>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</si>
  <si>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</si>
  <si>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</si>
  <si>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</si>
  <si>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</si>
  <si>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</si>
  <si>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</si>
  <si>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</si>
  <si>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</si>
  <si>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</si>
  <si>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</si>
  <si>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</si>
  <si>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</si>
  <si>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</si>
  <si>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</si>
  <si>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</si>
  <si>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</si>
  <si>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</si>
  <si>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</si>
  <si>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</si>
  <si>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</si>
  <si>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</si>
  <si>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</si>
  <si>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</si>
  <si>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</si>
  <si>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</si>
  <si>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</si>
  <si>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</si>
  <si>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</si>
  <si>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</si>
  <si>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</si>
  <si>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</si>
  <si>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</si>
  <si>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</si>
  <si>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</si>
  <si>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</si>
  <si>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</si>
  <si>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</si>
  <si>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</si>
  <si>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</si>
  <si>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</si>
  <si>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</si>
  <si>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</si>
  <si>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</si>
  <si>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</si>
  <si>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</si>
  <si>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</si>
  <si>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</si>
  <si>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</si>
  <si>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</si>
  <si>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</si>
  <si>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</si>
  <si>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</si>
  <si>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</si>
  <si>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</si>
  <si>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</si>
  <si>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</si>
  <si>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</si>
  <si>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</si>
  <si>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</si>
  <si>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</si>
  <si>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</si>
  <si>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</si>
  <si>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</si>
  <si>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</si>
  <si>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</si>
  <si>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</si>
  <si>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</si>
  <si>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</si>
  <si>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</si>
  <si>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</si>
  <si>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</si>
  <si>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</si>
  <si>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</si>
  <si>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</si>
  <si>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</si>
  <si>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</si>
  <si>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</si>
  <si>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</si>
  <si>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</si>
  <si>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</si>
  <si>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</si>
  <si>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</si>
  <si>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</si>
  <si>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</si>
  <si>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</si>
  <si>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</si>
  <si>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</si>
  <si>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</si>
  <si>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</si>
  <si>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</si>
  <si>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</si>
  <si>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</si>
  <si>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</si>
  <si>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</si>
  <si>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</si>
  <si>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</si>
  <si>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</si>
  <si>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</si>
  <si>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</si>
  <si>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</si>
  <si>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</si>
  <si>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</si>
  <si>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</si>
  <si>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</si>
  <si>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</si>
  <si>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</si>
  <si>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</si>
  <si>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</si>
  <si>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</si>
  <si>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</si>
  <si>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</si>
  <si>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</si>
  <si>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</si>
  <si>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</si>
  <si>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</si>
  <si>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</si>
  <si>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</si>
  <si>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</si>
  <si>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</si>
  <si>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</si>
  <si>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</si>
  <si>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</si>
  <si>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</si>
  <si>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</si>
  <si>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</si>
  <si>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</si>
  <si>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</si>
  <si>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</si>
  <si>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</si>
  <si>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</si>
  <si>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</si>
  <si>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</si>
  <si>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</si>
  <si>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</si>
  <si>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</si>
  <si>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</si>
  <si>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</si>
  <si>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</si>
  <si>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</si>
  <si>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</si>
  <si>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</si>
  <si>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</si>
  <si>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</si>
  <si>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</si>
  <si>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</si>
  <si>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</si>
  <si>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</si>
  <si>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</si>
  <si>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</si>
  <si>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</si>
  <si>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</si>
  <si>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</si>
  <si>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</si>
  <si>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</si>
  <si>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</si>
  <si>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</si>
  <si>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</si>
  <si>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</si>
  <si>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</si>
  <si>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</si>
  <si>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</si>
  <si>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</si>
  <si>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</si>
  <si>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</si>
  <si>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</si>
  <si>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</si>
  <si>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</si>
  <si>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</si>
  <si>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</si>
  <si>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</si>
  <si>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</si>
  <si>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</si>
  <si>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</si>
  <si>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</si>
  <si>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</si>
  <si>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</si>
  <si>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</si>
  <si>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</si>
  <si>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</si>
  <si>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</si>
  <si>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</si>
  <si>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</si>
  <si>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</si>
  <si>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</si>
  <si>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</si>
  <si>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</si>
  <si>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</si>
  <si>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</si>
  <si>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</si>
  <si>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</si>
  <si>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</si>
  <si>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</si>
  <si>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</si>
  <si>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</si>
  <si>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</si>
  <si>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</si>
  <si>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</si>
  <si>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</si>
  <si>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</si>
  <si>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</si>
  <si>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</si>
  <si>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</si>
  <si>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</si>
  <si>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</si>
  <si>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</si>
  <si>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</si>
  <si>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</si>
  <si>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</si>
  <si>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</si>
  <si>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</si>
  <si>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</si>
  <si>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</si>
  <si>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</si>
  <si>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</si>
  <si>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</si>
  <si>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</si>
  <si>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</si>
  <si>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</si>
  <si>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</si>
  <si>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</si>
  <si>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</si>
  <si>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</si>
  <si>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</si>
  <si>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</si>
  <si>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</si>
  <si>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</si>
  <si>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</si>
  <si>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</si>
  <si>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</si>
  <si>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</si>
  <si>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</si>
  <si>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</si>
  <si>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</si>
  <si>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</si>
  <si>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</si>
  <si>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</si>
  <si>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</si>
  <si>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</si>
  <si>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</si>
  <si>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</si>
  <si>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</si>
  <si>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</si>
  <si>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</si>
  <si>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</si>
  <si>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</si>
  <si>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</si>
  <si>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</si>
  <si>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</si>
  <si>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</si>
  <si>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</si>
  <si>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</si>
  <si>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</si>
  <si>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</si>
  <si>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</si>
  <si>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</si>
  <si>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</si>
  <si>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</si>
  <si>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</si>
  <si>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</si>
  <si>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</si>
  <si>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</si>
  <si>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</si>
  <si>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</si>
  <si>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</si>
  <si>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</si>
  <si>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</si>
  <si>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</si>
  <si>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</si>
  <si>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</si>
  <si>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</si>
  <si>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</si>
  <si>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</si>
  <si>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</si>
  <si>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</si>
  <si>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</si>
  <si>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</si>
  <si>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</si>
  <si>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</si>
  <si>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</si>
  <si>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</si>
  <si>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</si>
  <si>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</si>
  <si>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</si>
  <si>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</si>
  <si>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</si>
  <si>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</si>
  <si>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</si>
  <si>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</si>
  <si>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</si>
  <si>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</si>
  <si>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</si>
  <si>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</si>
  <si>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</si>
  <si>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</si>
  <si>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</si>
  <si>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</si>
  <si>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</si>
  <si>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</si>
  <si>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</si>
  <si>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</si>
  <si>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</si>
  <si>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</si>
  <si>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</si>
  <si>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</si>
  <si>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</si>
  <si>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</si>
  <si>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</si>
  <si>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</si>
  <si>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</si>
  <si>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</si>
  <si>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</si>
  <si>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</si>
  <si>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</si>
  <si>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</si>
  <si>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</si>
  <si>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</si>
  <si>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</si>
  <si>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</si>
  <si>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</si>
  <si>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</si>
  <si>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</si>
  <si>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</si>
  <si>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</si>
  <si>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</si>
  <si>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</si>
  <si>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</si>
  <si>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</si>
  <si>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</si>
  <si>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</si>
  <si>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</si>
  <si>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</si>
  <si>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</si>
  <si>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</si>
  <si>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</si>
  <si>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</si>
  <si>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</si>
  <si>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</si>
  <si>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</si>
  <si>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</si>
  <si>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</si>
  <si>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</si>
  <si>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</si>
  <si>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</si>
  <si>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</si>
  <si>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</si>
  <si>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</si>
  <si>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</si>
  <si>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</si>
  <si>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</si>
  <si>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</si>
  <si>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</si>
  <si>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</si>
  <si>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</si>
  <si>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</si>
  <si>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</si>
  <si>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</si>
  <si>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</si>
  <si>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</si>
  <si>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</si>
  <si>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</si>
  <si>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</si>
  <si>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</si>
  <si>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</si>
  <si>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</si>
  <si>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</si>
  <si>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</si>
  <si>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</si>
  <si>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</si>
  <si>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</si>
  <si>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</si>
  <si>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</si>
  <si>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</si>
  <si>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</si>
  <si>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</si>
  <si>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</si>
  <si>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</si>
  <si>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</si>
  <si>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</si>
  <si>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</si>
  <si>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</si>
  <si>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</si>
  <si>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</si>
  <si>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</si>
  <si>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</si>
  <si>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</si>
  <si>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</si>
  <si>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</si>
  <si>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</si>
  <si>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</si>
  <si>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</si>
  <si>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</si>
  <si>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</si>
  <si>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</si>
  <si>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</si>
  <si>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</si>
  <si>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</si>
  <si>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</si>
  <si>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</si>
  <si>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</si>
  <si>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</si>
  <si>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</si>
  <si>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</si>
  <si>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</si>
  <si>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</si>
  <si>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</si>
  <si>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</si>
  <si>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</si>
  <si>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</si>
  <si>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</si>
  <si>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</si>
  <si>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</si>
  <si>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</si>
  <si>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</si>
  <si>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</si>
  <si>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</si>
  <si>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</si>
  <si>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</si>
  <si>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</si>
  <si>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</si>
  <si>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</si>
  <si>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</si>
  <si>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</si>
  <si>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</si>
  <si>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</si>
  <si>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</si>
  <si>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</si>
  <si>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</si>
  <si>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</si>
  <si>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</si>
  <si>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</si>
  <si>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</si>
  <si>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</si>
  <si>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</si>
  <si>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</si>
  <si>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</si>
  <si>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</si>
  <si>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</si>
  <si>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</si>
  <si>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</si>
  <si>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</si>
  <si>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</si>
  <si>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</si>
  <si>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</si>
  <si>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</si>
  <si>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</si>
  <si>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</si>
  <si>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</si>
  <si>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</si>
  <si>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</si>
  <si>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</si>
  <si>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</si>
  <si>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</si>
  <si>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</si>
  <si>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</si>
  <si>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</si>
  <si>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</si>
  <si>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</si>
  <si>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</si>
  <si>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</si>
  <si>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</si>
  <si>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</si>
  <si>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</si>
  <si>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</si>
  <si>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</si>
  <si>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</si>
  <si>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</si>
  <si>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</si>
  <si>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</si>
  <si>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</si>
  <si>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</si>
  <si>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</si>
  <si>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</si>
  <si>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</si>
  <si>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</si>
  <si>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</si>
  <si>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</si>
  <si>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</si>
  <si>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</si>
  <si>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</si>
  <si>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</si>
  <si>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</si>
  <si>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</si>
  <si>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</si>
  <si>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</si>
  <si>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</si>
  <si>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</si>
  <si>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</si>
  <si>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</si>
  <si>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</si>
  <si>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</si>
  <si>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</si>
  <si>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</si>
  <si>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</si>
  <si>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</si>
  <si>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</si>
  <si>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</si>
  <si>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</si>
  <si>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</si>
  <si>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</si>
  <si>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</si>
  <si>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</si>
  <si>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</si>
  <si>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</si>
  <si>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</si>
  <si>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</si>
  <si>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</si>
  <si>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</si>
  <si>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</si>
  <si>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</si>
  <si>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</si>
  <si>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</si>
  <si>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</si>
  <si>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</si>
  <si>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</si>
  <si>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</si>
  <si>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</si>
  <si>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</si>
  <si>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</si>
  <si>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</si>
  <si>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</si>
  <si>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</si>
  <si>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</si>
  <si>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</si>
  <si>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</si>
  <si>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</si>
  <si>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</si>
  <si>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</si>
  <si>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</si>
  <si>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</si>
  <si>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</si>
  <si>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</si>
  <si>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</si>
  <si>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</si>
  <si>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</si>
  <si>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</si>
  <si>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</si>
  <si>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</si>
  <si>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</si>
  <si>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</si>
  <si>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</si>
  <si>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</si>
  <si>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</si>
  <si>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</si>
  <si>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</si>
  <si>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</si>
  <si>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</si>
  <si>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</si>
  <si>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</si>
  <si>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</si>
  <si>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</si>
  <si>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</si>
  <si>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</si>
  <si>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</si>
  <si>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</si>
  <si>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</si>
  <si>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</si>
  <si>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</si>
  <si>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</si>
  <si>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</si>
  <si>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</si>
  <si>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</si>
  <si>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</si>
  <si>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</si>
  <si>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</si>
  <si>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</si>
  <si>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</si>
  <si>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</si>
  <si>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</si>
  <si>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</si>
  <si>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</si>
  <si>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</si>
  <si>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</si>
  <si>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</si>
  <si>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</si>
  <si>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</si>
  <si>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</si>
  <si>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</si>
  <si>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</si>
  <si>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</si>
  <si>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</si>
  <si>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</si>
  <si>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</si>
  <si>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</si>
  <si>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</si>
  <si>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</si>
  <si>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</si>
  <si>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</si>
  <si>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</si>
  <si>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</si>
  <si>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</si>
  <si>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</si>
  <si>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</si>
  <si>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</si>
  <si>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</si>
  <si>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</si>
  <si>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</si>
  <si>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</si>
  <si>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</si>
  <si>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</si>
  <si>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</si>
  <si>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</si>
  <si>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</si>
  <si>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</si>
  <si>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</si>
  <si>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</si>
  <si>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</si>
  <si>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</si>
  <si>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</si>
  <si>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</si>
  <si>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</si>
  <si>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</si>
  <si>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</si>
  <si>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</si>
  <si>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</si>
  <si>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</si>
  <si>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</si>
  <si>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</si>
  <si>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</si>
  <si>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</si>
  <si>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</si>
  <si>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</si>
  <si>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</si>
  <si>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</si>
  <si>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</si>
  <si>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</si>
  <si>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</si>
  <si>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</si>
  <si>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</si>
  <si>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</si>
  <si>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</si>
  <si>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</si>
  <si>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</si>
  <si>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</si>
  <si>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</si>
  <si>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</si>
  <si>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</si>
  <si>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</si>
  <si>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</si>
  <si>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</si>
  <si>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</si>
  <si>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</si>
  <si>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</si>
  <si>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</si>
  <si>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</si>
  <si>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</si>
  <si>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</si>
  <si>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</si>
  <si>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</si>
  <si>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</si>
  <si>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</si>
  <si>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</si>
  <si>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</si>
  <si>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</si>
  <si>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</si>
  <si>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</si>
  <si>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</si>
  <si>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</si>
  <si>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</si>
  <si>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</si>
  <si>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</si>
  <si>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</si>
  <si>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</si>
  <si>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</si>
  <si>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</si>
  <si>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</si>
  <si>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</si>
  <si>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</si>
  <si>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</si>
  <si>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</si>
  <si>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</si>
  <si>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</si>
  <si>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</si>
  <si>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</si>
  <si>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</si>
  <si>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</si>
  <si>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</si>
  <si>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</si>
  <si>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</si>
  <si>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</si>
  <si>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</si>
  <si>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</si>
  <si>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</si>
  <si>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</si>
  <si>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</si>
  <si>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</si>
  <si>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</si>
  <si>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</si>
  <si>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</si>
  <si>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</si>
  <si>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</si>
  <si>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</si>
  <si>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</si>
  <si>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</si>
  <si>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</si>
  <si>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</si>
  <si>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</si>
  <si>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</si>
  <si>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</si>
  <si>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</si>
  <si>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</si>
  <si>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</si>
  <si>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</si>
  <si>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</si>
  <si>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</si>
  <si>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</si>
  <si>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</si>
  <si>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</si>
  <si>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</si>
  <si>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</si>
  <si>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</si>
  <si>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</si>
  <si>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</si>
  <si>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</si>
  <si>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</si>
  <si>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</si>
  <si>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</si>
  <si>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</si>
  <si>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</si>
  <si>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</si>
  <si>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</si>
  <si>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</si>
  <si>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</si>
  <si>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</si>
  <si>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</si>
  <si>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</si>
  <si>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</si>
  <si>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</si>
  <si>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</si>
  <si>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</si>
  <si>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</si>
  <si>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</si>
  <si>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</si>
  <si>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</si>
  <si>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</si>
  <si>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</si>
  <si>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</si>
  <si>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</si>
  <si>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</si>
  <si>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</si>
  <si>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</si>
  <si>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</si>
  <si>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</si>
  <si>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</si>
  <si>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</si>
  <si>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</si>
  <si>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</si>
  <si>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</si>
  <si>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</si>
  <si>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</si>
  <si>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</si>
  <si>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</si>
  <si>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</si>
  <si>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</si>
  <si>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</si>
  <si>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</si>
  <si>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</si>
  <si>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</si>
  <si>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</si>
  <si>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</si>
  <si>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</si>
  <si>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</si>
  <si>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</si>
  <si>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</si>
  <si>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</si>
  <si>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</si>
  <si>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</si>
  <si>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</si>
  <si>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</si>
  <si>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</si>
  <si>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</si>
  <si>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</si>
  <si>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</si>
  <si>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</si>
  <si>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</si>
  <si>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</si>
  <si>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</si>
  <si>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</si>
  <si>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</si>
  <si>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</si>
  <si>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</si>
  <si>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</si>
  <si>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</si>
  <si>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</si>
  <si>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</si>
  <si>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</si>
  <si>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</si>
  <si>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</si>
  <si>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</si>
  <si>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</si>
  <si>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</si>
  <si>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</si>
  <si>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</si>
  <si>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</si>
  <si>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</si>
  <si>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</si>
  <si>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</si>
  <si>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</si>
  <si>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</si>
  <si>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</si>
  <si>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</si>
  <si>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</si>
  <si>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</si>
  <si>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</si>
  <si>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</si>
  <si>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</si>
  <si>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</si>
  <si>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</si>
  <si>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</si>
  <si>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</si>
  <si>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</si>
  <si>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</si>
  <si>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</si>
  <si>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</si>
  <si>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</si>
  <si>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</si>
  <si>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</si>
  <si>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</si>
  <si>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</si>
  <si>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</si>
  <si>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</si>
  <si>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</si>
  <si>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</si>
  <si>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</si>
  <si>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</si>
  <si>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</si>
  <si>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</si>
  <si>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</si>
  <si>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</si>
  <si>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</si>
  <si>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</si>
  <si>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</si>
  <si>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</si>
  <si>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</si>
  <si>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</si>
  <si>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</si>
  <si>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</si>
  <si>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</si>
  <si>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</si>
  <si>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</si>
  <si>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</si>
  <si>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</si>
  <si>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</si>
  <si>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</si>
  <si>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</si>
  <si>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</si>
  <si>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</si>
  <si>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</si>
  <si>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</si>
  <si>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</si>
  <si>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</si>
  <si>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</si>
  <si>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</si>
  <si>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</si>
  <si>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</si>
  <si>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</si>
  <si>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</si>
  <si>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</si>
  <si>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</si>
  <si>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</si>
  <si>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</si>
  <si>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</si>
  <si>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</si>
  <si>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</si>
  <si>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</si>
  <si>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</si>
  <si>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</si>
  <si>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</si>
  <si>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</si>
  <si>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</si>
  <si>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</si>
  <si>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</si>
  <si>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</si>
  <si>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</si>
  <si>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</si>
  <si>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</si>
  <si>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</si>
  <si>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</si>
  <si>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</si>
  <si>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</si>
  <si>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</si>
  <si>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</si>
  <si>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</si>
  <si>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</si>
  <si>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</si>
  <si>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</si>
  <si>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</si>
  <si>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</si>
  <si>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</si>
  <si>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</si>
  <si>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</si>
  <si>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</si>
  <si>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</si>
  <si>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</si>
  <si>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</si>
  <si>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</si>
  <si>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</si>
  <si>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</si>
  <si>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</si>
  <si>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</si>
  <si>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</si>
  <si>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</si>
  <si>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</si>
  <si>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</si>
  <si>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</si>
  <si>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</si>
  <si>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</si>
  <si>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</si>
  <si>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</si>
  <si>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</si>
  <si>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</si>
  <si>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</si>
  <si>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</si>
  <si>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</si>
  <si>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</si>
  <si>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</si>
  <si>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</si>
  <si>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</si>
  <si>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</si>
  <si>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</si>
  <si>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</si>
  <si>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</si>
  <si>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</si>
  <si>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</si>
  <si>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</si>
  <si>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</si>
  <si>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</si>
  <si>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</si>
  <si>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</si>
  <si>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</si>
  <si>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</si>
  <si>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</si>
  <si>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</si>
  <si>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</si>
  <si>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</si>
  <si>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</si>
  <si>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</si>
  <si>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</si>
  <si>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</si>
  <si>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</si>
  <si>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</si>
  <si>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</si>
  <si>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</si>
  <si>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</si>
  <si>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</si>
  <si>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</si>
  <si>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</si>
  <si>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</si>
  <si>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</si>
  <si>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</si>
  <si>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</si>
  <si>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</si>
  <si>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</si>
  <si>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</si>
  <si>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</si>
  <si>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</si>
  <si>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</si>
  <si>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</si>
  <si>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</si>
  <si>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</si>
  <si>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</si>
  <si>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</si>
  <si>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</si>
  <si>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</si>
  <si>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</si>
  <si>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</si>
  <si>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</si>
  <si>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</si>
  <si>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</si>
  <si>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</si>
  <si>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</si>
  <si>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</si>
  <si>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</si>
  <si>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</si>
  <si>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</si>
  <si>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</si>
  <si>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</si>
  <si>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</si>
  <si>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</si>
  <si>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</si>
  <si>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</si>
  <si>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</si>
  <si>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</si>
  <si>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</si>
  <si>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</si>
  <si>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</si>
  <si>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</si>
  <si>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</si>
  <si>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</si>
  <si>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</si>
  <si>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</si>
  <si>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</si>
  <si>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</si>
  <si>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</si>
  <si>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</si>
  <si>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</si>
  <si>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</si>
  <si>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</si>
  <si>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</si>
  <si>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</si>
  <si>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</si>
  <si>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</si>
  <si>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</si>
  <si>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</si>
  <si>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</si>
  <si>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</si>
  <si>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</si>
  <si>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</si>
  <si>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</si>
  <si>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</si>
  <si>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</si>
  <si>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</si>
  <si>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</si>
  <si>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</si>
  <si>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</si>
  <si>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</si>
  <si>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</si>
  <si>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</si>
  <si>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</si>
  <si>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</si>
  <si>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</si>
  <si>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</si>
  <si>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</si>
  <si>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</si>
  <si>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</si>
  <si>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</si>
  <si>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</si>
  <si>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</si>
  <si>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</si>
  <si>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</si>
  <si>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</si>
  <si>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</si>
  <si>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</si>
  <si>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</si>
  <si>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</si>
  <si>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</si>
  <si>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</si>
  <si>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</si>
  <si>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</si>
  <si>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</si>
  <si>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</si>
  <si>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</si>
  <si>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</si>
  <si>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</si>
  <si>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</si>
  <si>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</si>
  <si>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</si>
  <si>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</si>
  <si>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</si>
  <si>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</si>
  <si>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</si>
  <si>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</si>
  <si>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</si>
  <si>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</si>
  <si>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</si>
  <si>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</si>
  <si>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</si>
  <si>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</si>
  <si>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</si>
  <si>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</si>
  <si>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</si>
  <si>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</si>
  <si>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</si>
  <si>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</si>
  <si>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</si>
  <si>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</si>
  <si>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</si>
  <si>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</si>
  <si>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</si>
  <si>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</si>
  <si>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</si>
  <si>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</si>
  <si>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</si>
  <si>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</si>
  <si>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</si>
  <si>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</si>
  <si>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</si>
  <si>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</si>
  <si>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</si>
  <si>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</si>
  <si>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</si>
  <si>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</si>
  <si>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</si>
  <si>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</si>
  <si>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</si>
  <si>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</si>
  <si>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</si>
  <si>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</si>
  <si>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</si>
  <si>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</si>
  <si>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</si>
  <si>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</si>
  <si>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</si>
  <si>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</si>
  <si>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</si>
  <si>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</si>
  <si>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</si>
  <si>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</si>
  <si>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</si>
  <si>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</si>
  <si>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</si>
  <si>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</si>
  <si>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</si>
  <si>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</si>
  <si>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</si>
  <si>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</si>
  <si>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</si>
  <si>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</si>
  <si>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</si>
  <si>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</si>
  <si>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</si>
  <si>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</si>
  <si>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</si>
  <si>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</si>
  <si>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</si>
  <si>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</si>
  <si>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</si>
  <si>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</si>
  <si>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</si>
  <si>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</si>
  <si>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</si>
  <si>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</si>
  <si>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</si>
  <si>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</si>
  <si>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</si>
  <si>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</si>
  <si>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</si>
  <si>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</si>
  <si>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</si>
  <si>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</si>
  <si>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</si>
  <si>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</si>
  <si>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</si>
  <si>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</si>
  <si>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</si>
  <si>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</si>
  <si>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</si>
  <si>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</si>
  <si>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</si>
  <si>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</si>
  <si>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</si>
  <si>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</si>
  <si>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</si>
  <si>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</si>
  <si>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</si>
  <si>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</si>
  <si>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</si>
  <si>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</si>
  <si>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</si>
  <si>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</si>
  <si>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</si>
  <si>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</si>
  <si>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</si>
  <si>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</si>
  <si>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</si>
  <si>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</si>
  <si>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</si>
  <si>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</si>
  <si>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</si>
  <si>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</si>
  <si>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</si>
  <si>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</si>
  <si>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</si>
  <si>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</si>
  <si>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</si>
  <si>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</si>
  <si>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</si>
  <si>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</si>
  <si>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</si>
  <si>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</si>
  <si>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</si>
  <si>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</si>
  <si>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</si>
  <si>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</si>
  <si>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</si>
  <si>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</si>
  <si>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</si>
  <si>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</si>
  <si>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</si>
  <si>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</si>
  <si>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</si>
  <si>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</si>
  <si>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</si>
  <si>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</si>
  <si>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</si>
  <si>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</si>
  <si>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</si>
  <si>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</si>
  <si>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</si>
  <si>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</si>
  <si>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</si>
  <si>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</si>
  <si>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</si>
  <si>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</si>
  <si>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</si>
  <si>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</si>
  <si>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</si>
  <si>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</si>
  <si>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</si>
  <si>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</si>
  <si>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</si>
  <si>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</si>
  <si>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</si>
  <si>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</si>
  <si>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</si>
  <si>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</si>
  <si>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</si>
  <si>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</si>
  <si>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</si>
  <si>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</si>
  <si>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</si>
  <si>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</si>
  <si>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</si>
  <si>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</si>
  <si>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</si>
  <si>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</si>
  <si>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</si>
  <si>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</si>
  <si>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</si>
  <si>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</si>
  <si>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</si>
  <si>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</si>
  <si>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</si>
  <si>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</si>
  <si>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</si>
  <si>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</si>
  <si>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</si>
  <si>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</si>
  <si>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</si>
  <si>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</si>
  <si>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</si>
  <si>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</si>
  <si>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</si>
  <si>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</si>
  <si>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</si>
  <si>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</si>
  <si>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</si>
  <si>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</si>
  <si>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</si>
  <si>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</si>
  <si>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</si>
  <si>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</si>
  <si>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</si>
  <si>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</si>
  <si>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</si>
  <si>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</si>
  <si>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</si>
  <si>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</si>
  <si>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</si>
  <si>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</si>
  <si>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</si>
  <si>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</si>
  <si>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</si>
  <si>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</si>
  <si>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</si>
  <si>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</si>
  <si>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</si>
  <si>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</si>
  <si>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</si>
  <si>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</si>
  <si>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</si>
  <si>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</si>
  <si>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</si>
  <si>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</si>
  <si>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</si>
  <si>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</si>
  <si>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</si>
  <si>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</si>
  <si>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</si>
  <si>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</si>
  <si>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</si>
  <si>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</si>
  <si>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</si>
  <si>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</si>
  <si>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</si>
  <si>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</si>
  <si>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</si>
  <si>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</si>
  <si>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</si>
  <si>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</si>
  <si>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</si>
  <si>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</si>
  <si>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</si>
  <si>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</si>
  <si>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</si>
  <si>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</si>
  <si>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</si>
  <si>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</si>
  <si>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</si>
  <si>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</si>
  <si>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</si>
  <si>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</si>
  <si>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</si>
  <si>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</si>
  <si>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</si>
  <si>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</si>
  <si>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</si>
  <si>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</si>
  <si>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</si>
  <si>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</si>
  <si>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</si>
  <si>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</si>
  <si>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</si>
  <si>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</si>
  <si>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</si>
  <si>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</si>
  <si>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</si>
  <si>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</si>
  <si>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</si>
  <si>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</si>
  <si>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</si>
  <si>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</si>
  <si>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</si>
  <si>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</si>
  <si>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</si>
  <si>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</si>
  <si>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</si>
  <si>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</si>
  <si>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</si>
  <si>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</si>
  <si>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</si>
  <si>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</si>
  <si>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</si>
  <si>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</si>
  <si>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</si>
  <si>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</si>
  <si>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</si>
  <si>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</si>
  <si>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</si>
  <si>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</si>
  <si>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</si>
  <si>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</si>
  <si>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</si>
  <si>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</si>
  <si>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</si>
  <si>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</si>
  <si>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</si>
  <si>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</si>
  <si>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</si>
  <si>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</si>
  <si>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</si>
  <si>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</si>
  <si>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</si>
  <si>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</si>
  <si>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</si>
  <si>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</si>
  <si>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</si>
  <si>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</si>
  <si>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</si>
  <si>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</si>
  <si>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</si>
  <si>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</si>
  <si>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</si>
  <si>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</si>
  <si>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</si>
  <si>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</si>
  <si>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</si>
  <si>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</si>
  <si>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</si>
  <si>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</si>
  <si>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</si>
  <si>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</si>
  <si>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</si>
  <si>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</si>
  <si>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</si>
  <si>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</si>
  <si>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</si>
  <si>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</si>
  <si>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</si>
  <si>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</si>
  <si>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</si>
  <si>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</si>
  <si>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</si>
  <si>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</si>
  <si>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</si>
  <si>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</si>
  <si>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</si>
  <si>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</si>
  <si>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</si>
  <si>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</si>
  <si>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</si>
  <si>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</si>
  <si>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</si>
  <si>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</si>
  <si>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</si>
  <si>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</si>
  <si>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</si>
  <si>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</si>
  <si>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</si>
  <si>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</si>
  <si>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</si>
  <si>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</si>
  <si>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</si>
  <si>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</si>
  <si>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</si>
  <si>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</si>
  <si>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</si>
  <si>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</si>
  <si>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</si>
  <si>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</si>
  <si>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</si>
  <si>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</si>
  <si>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</si>
  <si>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</si>
  <si>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</si>
  <si>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</si>
  <si>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</si>
  <si>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</si>
  <si>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</si>
  <si>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</si>
  <si>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</si>
  <si>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</si>
  <si>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</si>
  <si>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</si>
  <si>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</si>
  <si>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</si>
  <si>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</si>
  <si>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</si>
  <si>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</si>
  <si>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</si>
  <si>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</si>
  <si>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</si>
  <si>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</si>
  <si>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</si>
  <si>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</si>
  <si>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</si>
  <si>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</si>
  <si>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</si>
  <si>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</si>
  <si>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</si>
  <si>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</si>
  <si>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</si>
  <si>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</si>
  <si>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</si>
  <si>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</si>
  <si>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</si>
  <si>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</si>
  <si>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</si>
  <si>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</si>
  <si>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</si>
  <si>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</si>
  <si>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</si>
  <si>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</si>
  <si>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</si>
  <si>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</si>
  <si>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</si>
  <si>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</si>
  <si>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</si>
  <si>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</si>
  <si>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</si>
  <si>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</si>
  <si>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</si>
  <si>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</si>
  <si>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</si>
  <si>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</si>
  <si>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</si>
  <si>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</si>
  <si>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</si>
  <si>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</si>
  <si>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</si>
  <si>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</si>
  <si>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</si>
  <si>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</si>
  <si>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</si>
  <si>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</si>
  <si>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</si>
  <si>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</si>
  <si>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</si>
  <si>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</si>
  <si>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</si>
  <si>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</si>
  <si>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</si>
  <si>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</si>
  <si>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</si>
  <si>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</si>
  <si>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</si>
  <si>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</si>
  <si>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</si>
  <si>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</si>
  <si>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</si>
  <si>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</si>
  <si>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</si>
  <si>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</si>
  <si>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</si>
  <si>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</si>
  <si>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</si>
  <si>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</si>
  <si>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</si>
  <si>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</si>
  <si>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</si>
  <si>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</si>
  <si>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</si>
  <si>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</si>
  <si>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</si>
  <si>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</si>
  <si>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</si>
  <si>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</si>
  <si>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</si>
  <si>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</si>
  <si>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</si>
  <si>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</si>
  <si>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</si>
  <si>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</si>
  <si>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</si>
  <si>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</si>
  <si>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</si>
  <si>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</si>
  <si>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</si>
  <si>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</si>
  <si>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</si>
  <si>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</si>
  <si>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</si>
  <si>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</si>
  <si>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</si>
  <si>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</si>
  <si>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</si>
  <si>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</si>
  <si>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</si>
  <si>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</si>
  <si>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</si>
  <si>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</si>
  <si>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</si>
  <si>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</si>
  <si>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</si>
  <si>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</si>
  <si>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</si>
  <si>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</si>
  <si>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</si>
  <si>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</si>
  <si>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</si>
  <si>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</si>
  <si>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</si>
  <si>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</si>
  <si>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</si>
  <si>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</si>
  <si>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</si>
  <si>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</si>
  <si>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</si>
  <si>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</si>
  <si>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</si>
  <si>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</si>
  <si>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</si>
  <si>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</si>
  <si>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</si>
  <si>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</si>
  <si>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</si>
  <si>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</si>
  <si>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</si>
  <si>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</si>
  <si>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</si>
  <si>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</si>
  <si>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</si>
  <si>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</si>
  <si>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</si>
  <si>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</si>
  <si>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</si>
  <si>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</si>
  <si>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</si>
  <si>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</si>
  <si>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</si>
  <si>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</si>
  <si>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</si>
  <si>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</si>
  <si>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</si>
  <si>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</si>
  <si>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</si>
  <si>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</si>
  <si>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</si>
  <si>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</si>
  <si>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</si>
  <si>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</si>
  <si>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</si>
  <si>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</si>
  <si>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</si>
  <si>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</si>
  <si>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</si>
  <si>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</si>
  <si>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</si>
  <si>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</si>
  <si>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</si>
  <si>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</si>
  <si>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</si>
  <si>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</si>
  <si>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</si>
  <si>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</si>
  <si>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</si>
  <si>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</si>
  <si>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</si>
  <si>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</si>
  <si>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</si>
  <si>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</si>
  <si>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</si>
  <si>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</si>
  <si>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</si>
  <si>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</si>
  <si>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</si>
  <si>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</si>
  <si>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</si>
  <si>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</si>
  <si>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</si>
  <si>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</si>
  <si>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</si>
  <si>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</si>
  <si>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</si>
  <si>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</si>
  <si>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</si>
  <si>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</si>
  <si>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</si>
  <si>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</si>
  <si>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</si>
  <si>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</si>
  <si>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</si>
  <si>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</si>
  <si>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</si>
  <si>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</si>
  <si>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</si>
  <si>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</si>
  <si>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</si>
  <si>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</si>
  <si>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</si>
  <si>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</si>
  <si>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</si>
  <si>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</si>
  <si>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</si>
  <si>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</si>
  <si>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</si>
  <si>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</si>
  <si>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</si>
  <si>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</si>
  <si>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</si>
  <si>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</si>
  <si>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</si>
  <si>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</si>
  <si>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</si>
  <si>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</si>
  <si>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</si>
  <si>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</si>
  <si>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</si>
  <si>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</si>
  <si>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</si>
  <si>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</si>
  <si>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</si>
  <si>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</si>
  <si>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</si>
  <si>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</si>
  <si>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</si>
  <si>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</si>
  <si>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</si>
  <si>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</si>
  <si>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</si>
  <si>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</si>
  <si>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</si>
  <si>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</si>
  <si>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</si>
  <si>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</si>
  <si>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</si>
  <si>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</si>
  <si>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</si>
  <si>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</si>
  <si>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</si>
  <si>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</si>
  <si>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</si>
  <si>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</si>
  <si>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</si>
  <si>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</si>
  <si>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</si>
  <si>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</si>
  <si>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</si>
  <si>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</si>
  <si>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</si>
  <si>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</si>
  <si>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</si>
  <si>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</si>
  <si>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</si>
  <si>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</si>
  <si>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</si>
  <si>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</si>
  <si>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</si>
  <si>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</si>
  <si>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</si>
  <si>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</si>
  <si>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</si>
  <si>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</si>
  <si>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</si>
  <si>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</si>
  <si>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</si>
  <si>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</si>
  <si>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</si>
  <si>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</si>
  <si>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</si>
  <si>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</si>
  <si>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</si>
  <si>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</si>
  <si>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</si>
  <si>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</si>
  <si>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</si>
  <si>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</si>
  <si>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</si>
  <si>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</si>
  <si>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</si>
  <si>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</si>
  <si>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</si>
  <si>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</si>
  <si>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</si>
  <si>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</si>
  <si>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</si>
  <si>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</si>
  <si>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</si>
  <si>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</si>
  <si>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</si>
  <si>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</si>
  <si>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</si>
  <si>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</si>
  <si>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</si>
  <si>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</si>
  <si>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</si>
  <si>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</si>
  <si>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</si>
  <si>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</si>
  <si>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</si>
  <si>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</si>
  <si>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</si>
  <si>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</si>
  <si>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</si>
  <si>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</si>
  <si>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</si>
  <si>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</si>
  <si>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</si>
  <si>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</si>
  <si>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</si>
  <si>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</si>
  <si>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</si>
  <si>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</si>
  <si>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</si>
  <si>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</si>
  <si>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</si>
  <si>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</si>
  <si>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</si>
  <si>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</si>
  <si>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</si>
  <si>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</si>
  <si>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</si>
  <si>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</si>
  <si>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</si>
  <si>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</si>
  <si>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</si>
  <si>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</si>
  <si>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</si>
  <si>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</si>
  <si>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</si>
  <si>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</si>
  <si>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</si>
  <si>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</si>
  <si>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</si>
  <si>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</si>
  <si>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</si>
  <si>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</si>
  <si>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</si>
  <si>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</si>
  <si>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</si>
  <si>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</si>
  <si>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</si>
  <si>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</si>
  <si>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</si>
  <si>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</si>
  <si>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</si>
  <si>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</si>
  <si>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</si>
  <si>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</si>
  <si>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</si>
  <si>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</si>
  <si>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</si>
  <si>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</si>
  <si>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</si>
  <si>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</si>
  <si>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</si>
  <si>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</si>
  <si>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</si>
  <si>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</si>
  <si>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</si>
  <si>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</si>
  <si>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</si>
  <si>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</si>
  <si>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</si>
  <si>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</si>
  <si>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</si>
  <si>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</si>
  <si>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</si>
  <si>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</si>
  <si>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</si>
  <si>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</si>
  <si>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</si>
  <si>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</si>
  <si>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</si>
  <si>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</si>
  <si>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</si>
  <si>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</si>
  <si>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</si>
  <si>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</si>
  <si>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</si>
  <si>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</si>
  <si>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</si>
  <si>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</si>
  <si>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</si>
  <si>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</si>
  <si>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</si>
  <si>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</si>
  <si>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</si>
  <si>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</si>
  <si>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</si>
  <si>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</si>
  <si>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</si>
  <si>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</si>
  <si>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</si>
  <si>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</si>
  <si>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</si>
  <si>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</si>
  <si>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</si>
  <si>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</si>
  <si>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</si>
  <si>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</si>
  <si>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</si>
  <si>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</si>
  <si>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</si>
  <si>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</si>
  <si>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</si>
  <si>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</si>
  <si>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</si>
  <si>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</si>
  <si>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</si>
  <si>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</si>
  <si>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</si>
  <si>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</si>
  <si>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</si>
  <si>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</si>
  <si>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</si>
  <si>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</si>
  <si>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</si>
  <si>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</si>
  <si>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</si>
  <si>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</si>
  <si>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</si>
  <si>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</si>
  <si>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</si>
  <si>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</si>
  <si>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</si>
  <si>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</si>
  <si>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</si>
  <si>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</si>
  <si>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</si>
  <si>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</si>
  <si>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</si>
  <si>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</si>
  <si>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</si>
  <si>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</si>
  <si>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</si>
  <si>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</si>
  <si>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</si>
  <si>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</si>
  <si>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</si>
  <si>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</si>
  <si>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</si>
  <si>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</si>
  <si>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</si>
  <si>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</si>
  <si>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</si>
  <si>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</si>
  <si>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</si>
  <si>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</si>
  <si>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</si>
  <si>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</si>
  <si>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</si>
  <si>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</si>
  <si>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</si>
  <si>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</si>
  <si>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</si>
  <si>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</si>
  <si>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</si>
  <si>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</si>
  <si>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</si>
  <si>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</si>
  <si>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</si>
  <si>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</si>
  <si>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</si>
  <si>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</si>
  <si>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</si>
  <si>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</si>
  <si>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</si>
  <si>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</si>
  <si>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</si>
  <si>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</si>
  <si>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</si>
  <si>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</si>
  <si>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</si>
  <si>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</si>
  <si>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</si>
  <si>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</si>
  <si>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</si>
  <si>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</si>
  <si>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</si>
  <si>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</si>
  <si>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</si>
  <si>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</si>
  <si>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</si>
  <si>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</si>
  <si>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</si>
  <si>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</si>
  <si>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</si>
  <si>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</si>
  <si>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</si>
  <si>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</si>
  <si>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</si>
  <si>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</si>
  <si>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</si>
  <si>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</si>
  <si>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</si>
  <si>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</si>
  <si>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</si>
  <si>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</si>
  <si>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</si>
  <si>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</si>
  <si>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</si>
  <si>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</si>
  <si>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</si>
  <si>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</si>
  <si>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</si>
  <si>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</si>
  <si>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</si>
  <si>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</si>
  <si>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</si>
  <si>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</si>
  <si>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</si>
  <si>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</si>
  <si>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</si>
  <si>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</si>
  <si>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</si>
  <si>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</si>
  <si>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</si>
  <si>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</si>
  <si>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</si>
  <si>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</si>
  <si>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</si>
  <si>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</si>
  <si>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</si>
  <si>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</si>
  <si>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</si>
  <si>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</si>
  <si>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</si>
  <si>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</si>
  <si>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</si>
  <si>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</si>
  <si>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</si>
  <si>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</si>
  <si>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</si>
  <si>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</si>
  <si>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</si>
  <si>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</si>
  <si>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</si>
  <si>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</si>
  <si>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</si>
  <si>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</si>
  <si>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</si>
  <si>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</si>
  <si>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</si>
  <si>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</si>
  <si>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</si>
  <si>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</si>
  <si>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</si>
  <si>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</si>
  <si>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</si>
  <si>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</si>
  <si>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</si>
  <si>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</si>
  <si>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</si>
  <si>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</si>
  <si>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</si>
  <si>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</si>
  <si>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</si>
  <si>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</si>
  <si>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</si>
  <si>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</si>
  <si>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</si>
  <si>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</si>
  <si>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</si>
  <si>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</si>
  <si>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</si>
  <si>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</si>
  <si>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</si>
  <si>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</si>
  <si>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</si>
  <si>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</si>
  <si>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</si>
  <si>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</si>
  <si>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</si>
  <si>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</si>
  <si>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</si>
  <si>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</si>
  <si>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</si>
  <si>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</si>
  <si>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</si>
  <si>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</si>
  <si>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</si>
  <si>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</si>
  <si>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</si>
  <si>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</si>
  <si>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</si>
  <si>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</si>
  <si>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</si>
  <si>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</si>
  <si>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</si>
  <si>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</si>
  <si>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</si>
  <si>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</si>
  <si>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</si>
  <si>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</si>
  <si>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</si>
  <si>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</si>
  <si>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</si>
  <si>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</si>
  <si>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</si>
  <si>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</si>
  <si>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</si>
  <si>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</si>
  <si>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</si>
  <si>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</si>
  <si>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</si>
  <si>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</si>
  <si>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</si>
  <si>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</si>
  <si>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</si>
  <si>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</si>
  <si>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</si>
  <si>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</si>
  <si>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</si>
  <si>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</si>
  <si>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</si>
  <si>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</si>
  <si>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</si>
  <si>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</si>
  <si>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</si>
  <si>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</si>
  <si>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</si>
  <si>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</si>
  <si>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</si>
  <si>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</si>
  <si>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</si>
  <si>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</si>
  <si>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</si>
  <si>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</si>
  <si>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</si>
  <si>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</si>
  <si>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</si>
  <si>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</si>
  <si>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</si>
  <si>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</si>
  <si>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</si>
  <si>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</si>
  <si>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</si>
  <si>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</si>
  <si>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</si>
  <si>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</si>
  <si>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</si>
  <si>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</si>
  <si>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</si>
  <si>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</si>
  <si>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</si>
  <si>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</si>
  <si>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</si>
  <si>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</si>
  <si>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</si>
  <si>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</si>
  <si>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</si>
  <si>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</si>
  <si>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</si>
  <si>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</si>
  <si>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</si>
  <si>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</si>
  <si>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</si>
  <si>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</si>
  <si>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</si>
  <si>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</si>
  <si>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</si>
  <si>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</si>
  <si>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</si>
  <si>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</si>
  <si>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</si>
  <si>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</si>
  <si>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</si>
  <si>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</si>
  <si>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</si>
  <si>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</si>
  <si>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</si>
  <si>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</si>
  <si>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</si>
  <si>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</si>
  <si>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</si>
  <si>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</si>
  <si>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</si>
  <si>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</si>
  <si>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</si>
  <si>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</si>
  <si>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</si>
  <si>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</si>
  <si>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</si>
  <si>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</si>
  <si>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</si>
  <si>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</si>
  <si>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</si>
  <si>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</si>
  <si>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</si>
  <si>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</si>
  <si>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</si>
  <si>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</si>
  <si>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</si>
  <si>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</si>
  <si>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</si>
  <si>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</si>
  <si>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</si>
  <si>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</si>
  <si>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</si>
  <si>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</si>
  <si>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</si>
  <si>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</si>
  <si>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</si>
  <si>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</si>
  <si>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</si>
  <si>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</si>
  <si>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</si>
  <si>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</si>
  <si>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</si>
  <si>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</si>
  <si>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</si>
  <si>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</si>
  <si>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</si>
  <si>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</si>
  <si>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</si>
  <si>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</si>
  <si>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</si>
  <si>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</si>
  <si>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</si>
  <si>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</si>
  <si>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</si>
  <si>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</si>
  <si>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</si>
  <si>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</si>
  <si>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</si>
  <si>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</si>
  <si>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</si>
  <si>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</si>
  <si>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</si>
  <si>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</si>
  <si>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</si>
  <si>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</si>
  <si>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</si>
  <si>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</si>
  <si>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</si>
  <si>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</si>
  <si>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</si>
  <si>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</si>
  <si>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</si>
  <si>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</si>
  <si>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</si>
  <si>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</si>
  <si>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</si>
  <si>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</si>
  <si>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</si>
  <si>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</si>
  <si>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</si>
  <si>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</si>
  <si>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</si>
  <si>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</si>
  <si>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</si>
  <si>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</si>
  <si>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</si>
  <si>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</si>
  <si>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</si>
  <si>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</si>
  <si>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</si>
  <si>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</si>
  <si>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</si>
  <si>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</si>
  <si>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</si>
  <si>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</si>
  <si>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</si>
  <si>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</si>
  <si>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</si>
  <si>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</si>
  <si>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</si>
  <si>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</si>
  <si>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</si>
  <si>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</si>
  <si>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</si>
  <si>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</si>
  <si>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</si>
  <si>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</si>
  <si>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</si>
  <si>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</si>
  <si>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</si>
  <si>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</si>
  <si>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</si>
  <si>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</si>
  <si>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</si>
  <si>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</si>
  <si>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</si>
  <si>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</si>
  <si>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</si>
  <si>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</si>
  <si>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</si>
  <si>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</si>
  <si>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</si>
  <si>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</si>
  <si>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</si>
  <si>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</si>
  <si>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</si>
  <si>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</si>
  <si>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</si>
  <si>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</si>
  <si>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</si>
  <si>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</si>
  <si>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</si>
  <si>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</si>
  <si>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</si>
  <si>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</si>
  <si>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</si>
  <si>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</si>
  <si>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</si>
  <si>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</si>
  <si>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</si>
  <si>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</si>
  <si>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</si>
  <si>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</si>
  <si>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</si>
  <si>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</si>
  <si>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</si>
  <si>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</si>
  <si>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</si>
  <si>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</si>
  <si>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</si>
  <si>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</si>
  <si>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</si>
  <si>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</si>
  <si>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</si>
  <si>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</si>
  <si>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</si>
  <si>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</si>
  <si>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</si>
  <si>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</si>
  <si>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</si>
  <si>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</si>
  <si>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</si>
  <si>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</si>
  <si>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</si>
  <si>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</si>
  <si>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</si>
  <si>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</si>
  <si>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</si>
  <si>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</si>
  <si>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</si>
  <si>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</si>
  <si>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</si>
  <si>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</si>
  <si>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</si>
  <si>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</si>
  <si>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</si>
  <si>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</si>
  <si>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</si>
  <si>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</si>
  <si>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</si>
  <si>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</si>
  <si>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</si>
  <si>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</si>
  <si>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</si>
  <si>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</si>
  <si>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</si>
  <si>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</si>
  <si>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</si>
  <si>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</si>
  <si>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</si>
  <si>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</si>
  <si>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</si>
  <si>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</si>
  <si>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</si>
  <si>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</si>
  <si>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</si>
  <si>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</si>
  <si>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</si>
  <si>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</si>
  <si>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</si>
  <si>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</si>
  <si>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</si>
  <si>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</si>
  <si>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</si>
  <si>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</si>
  <si>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</si>
  <si>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</si>
  <si>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</si>
  <si>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</si>
  <si>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</si>
  <si>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</si>
  <si>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</si>
  <si>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</si>
  <si>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</si>
  <si>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</si>
  <si>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</si>
  <si>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</si>
  <si>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</si>
  <si>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</si>
  <si>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</si>
  <si>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</si>
  <si>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</si>
  <si>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</si>
  <si>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</si>
  <si>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</si>
  <si>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</si>
  <si>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</si>
  <si>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</si>
  <si>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</si>
  <si>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</si>
  <si>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</si>
  <si>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</si>
  <si>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</si>
  <si>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</si>
  <si>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</si>
  <si>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</si>
  <si>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</si>
  <si>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</si>
  <si>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</si>
  <si>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</si>
  <si>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</si>
  <si>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</si>
  <si>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</si>
  <si>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</si>
  <si>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</si>
  <si>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</si>
  <si>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</si>
  <si>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</si>
  <si>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</si>
  <si>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</si>
  <si>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</si>
  <si>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</si>
  <si>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</si>
  <si>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</si>
  <si>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</si>
  <si>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</si>
  <si>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</si>
  <si>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</si>
  <si>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</si>
  <si>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</si>
  <si>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</si>
  <si>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</si>
  <si>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</si>
  <si>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</si>
  <si>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</si>
  <si>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</si>
  <si>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</si>
  <si>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</si>
  <si>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</si>
  <si>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</si>
  <si>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</si>
  <si>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</si>
  <si>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</si>
  <si>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</si>
  <si>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</si>
  <si>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</si>
  <si>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</si>
  <si>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</si>
  <si>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</si>
  <si>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</si>
  <si>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</si>
  <si>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</si>
  <si>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</si>
  <si>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</si>
  <si>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</si>
  <si>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</si>
  <si>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</si>
  <si>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</si>
  <si>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</si>
  <si>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</si>
  <si>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</si>
  <si>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</si>
  <si>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</si>
  <si>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</si>
  <si>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</si>
  <si>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</si>
  <si>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</si>
  <si>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</si>
  <si>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</si>
  <si>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</si>
  <si>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</si>
  <si>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</si>
  <si>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</si>
  <si>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</si>
  <si>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</si>
  <si>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</si>
  <si>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</si>
  <si>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</si>
  <si>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</si>
  <si>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</si>
  <si>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</si>
  <si>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</si>
  <si>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</si>
  <si>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</si>
  <si>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</si>
  <si>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</si>
  <si>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</si>
  <si>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</si>
  <si>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</si>
  <si>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</si>
  <si>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</si>
  <si>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</si>
  <si>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</si>
  <si>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</si>
  <si>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</si>
  <si>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</si>
  <si>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</si>
  <si>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</si>
  <si>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</si>
  <si>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</si>
  <si>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</si>
  <si>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</si>
  <si>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</si>
  <si>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</si>
  <si>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</si>
  <si>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</si>
  <si>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</si>
  <si>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</si>
  <si>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</si>
  <si>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</si>
  <si>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</si>
  <si>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</si>
  <si>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</si>
  <si>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</si>
  <si>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</si>
  <si>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</si>
  <si>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</si>
  <si>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</si>
  <si>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</si>
  <si>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</si>
  <si>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</si>
  <si>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</si>
  <si>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</si>
  <si>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</si>
  <si>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</si>
  <si>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</si>
  <si>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</si>
  <si>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</si>
  <si>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</si>
  <si>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</si>
  <si>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</si>
  <si>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</si>
  <si>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</si>
  <si>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</si>
  <si>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</si>
  <si>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</si>
  <si>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</si>
  <si>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</si>
  <si>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</si>
  <si>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</si>
  <si>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</si>
  <si>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</si>
  <si>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</si>
  <si>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</si>
  <si>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</si>
  <si>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</si>
  <si>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</si>
  <si>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</si>
  <si>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</si>
  <si>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</si>
  <si>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</si>
  <si>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</si>
  <si>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</si>
  <si>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</si>
  <si>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</si>
  <si>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</si>
  <si>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</si>
  <si>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</si>
  <si>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</si>
  <si>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</si>
  <si>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</si>
  <si>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</si>
  <si>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</si>
  <si>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</si>
  <si>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</si>
  <si>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</si>
  <si>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</si>
  <si>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</si>
  <si>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</si>
  <si>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</si>
  <si>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</si>
  <si>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</si>
  <si>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</si>
  <si>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</si>
  <si>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</si>
  <si>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</si>
  <si>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</si>
  <si>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</si>
  <si>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</si>
  <si>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</si>
  <si>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</si>
  <si>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</si>
  <si>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</si>
  <si>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</si>
  <si>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</si>
  <si>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</si>
  <si>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</si>
  <si>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</si>
  <si>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</si>
  <si>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</si>
  <si>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</si>
  <si>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</si>
  <si>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</si>
  <si>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</si>
  <si>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</si>
  <si>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</si>
  <si>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</si>
  <si>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</si>
  <si>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</si>
  <si>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</si>
  <si>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</si>
  <si>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</si>
  <si>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</si>
  <si>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</si>
  <si>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</si>
  <si>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</si>
  <si>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</si>
  <si>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</si>
  <si>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</si>
  <si>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</si>
  <si>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</si>
  <si>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</si>
  <si>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</si>
  <si>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</si>
  <si>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</si>
  <si>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</si>
  <si>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</si>
  <si>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</si>
  <si>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</si>
  <si>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</si>
  <si>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</si>
  <si>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</si>
  <si>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</si>
  <si>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</si>
  <si>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</si>
  <si>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</si>
  <si>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</si>
  <si>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</si>
  <si>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</si>
  <si>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</si>
  <si>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</si>
  <si>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</si>
  <si>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</si>
  <si>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</si>
  <si>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</si>
  <si>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</si>
  <si>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</si>
  <si>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</si>
  <si>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</si>
  <si>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</si>
  <si>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</si>
  <si>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</si>
  <si>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</si>
  <si>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</si>
  <si>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</si>
  <si>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</si>
  <si>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</si>
  <si>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</si>
  <si>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</si>
  <si>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</si>
  <si>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</si>
  <si>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</si>
  <si>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</si>
  <si>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</si>
  <si>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</si>
  <si>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</si>
  <si>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</si>
  <si>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</si>
  <si>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</si>
  <si>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</si>
  <si>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</si>
  <si>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</si>
  <si>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</si>
  <si>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</si>
  <si>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</si>
  <si>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</si>
  <si>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</si>
  <si>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</si>
  <si>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</si>
  <si>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</si>
  <si>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</si>
  <si>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</si>
  <si>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</si>
  <si>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</si>
  <si>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</si>
  <si>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</si>
  <si>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</si>
  <si>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</si>
  <si>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</si>
  <si>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</si>
  <si>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</si>
  <si>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</si>
  <si>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</si>
  <si>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</si>
  <si>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</si>
  <si>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</si>
  <si>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</si>
  <si>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</si>
  <si>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</si>
  <si>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</si>
  <si>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</si>
  <si>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</si>
  <si>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</si>
  <si>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</si>
  <si>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</si>
  <si>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</si>
  <si>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</si>
  <si>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</si>
  <si>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</si>
  <si>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</si>
  <si>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</si>
  <si>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</si>
  <si>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</si>
  <si>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</si>
  <si>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</si>
  <si>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</si>
  <si>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</si>
  <si>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</si>
  <si>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</si>
  <si>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</si>
  <si>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</si>
  <si>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</si>
  <si>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</si>
  <si>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</si>
  <si>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</si>
  <si>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</si>
  <si>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</si>
  <si>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</si>
  <si>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</si>
  <si>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</si>
  <si>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</si>
  <si>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</si>
  <si>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</si>
  <si>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</si>
  <si>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</si>
  <si>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</si>
  <si>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</si>
  <si>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</si>
  <si>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</si>
  <si>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</si>
  <si>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</si>
  <si>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</si>
  <si>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</si>
  <si>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</si>
  <si>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</si>
  <si>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</si>
  <si>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</si>
  <si>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</si>
  <si>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</si>
  <si>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</si>
  <si>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</si>
  <si>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</si>
  <si>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</si>
  <si>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</si>
  <si>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</si>
  <si>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</si>
  <si>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</si>
  <si>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</si>
  <si>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</si>
  <si>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</si>
  <si>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</si>
  <si>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</si>
  <si>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</si>
  <si>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</si>
  <si>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</si>
  <si>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</si>
  <si>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</si>
  <si>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</si>
  <si>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</si>
  <si>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</si>
  <si>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</si>
  <si>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</si>
  <si>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</si>
  <si>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</si>
  <si>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</si>
  <si>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</si>
  <si>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</si>
  <si>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</si>
  <si>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</si>
  <si>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</si>
  <si>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</si>
  <si>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</si>
  <si>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</si>
  <si>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</si>
  <si>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</si>
  <si>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</si>
  <si>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</si>
  <si>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</si>
  <si>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</si>
  <si>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</si>
  <si>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</si>
  <si>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</si>
  <si>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</si>
  <si>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</si>
  <si>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</si>
  <si>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</si>
  <si>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</si>
  <si>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</si>
  <si>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</si>
  <si>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</si>
  <si>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</si>
  <si>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</si>
  <si>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</si>
  <si>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</si>
  <si>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</si>
  <si>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</si>
  <si>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</si>
  <si>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</si>
  <si>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</si>
  <si>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</si>
  <si>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</si>
  <si>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</si>
  <si>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</si>
  <si>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</si>
  <si>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</si>
  <si>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</si>
  <si>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</si>
  <si>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</si>
  <si>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</si>
  <si>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</si>
  <si>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</si>
  <si>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</si>
  <si>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</si>
  <si>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</si>
  <si>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</si>
  <si>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</si>
  <si>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</si>
  <si>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</si>
  <si>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</si>
  <si>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</si>
  <si>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</si>
  <si>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</si>
  <si>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</si>
  <si>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</si>
  <si>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</si>
  <si>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</si>
  <si>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</si>
  <si>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</si>
  <si>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</si>
  <si>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</si>
  <si>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</si>
  <si>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</si>
  <si>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</si>
  <si>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</si>
  <si>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</si>
  <si>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</si>
  <si>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</si>
  <si>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</si>
  <si>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</si>
  <si>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</si>
  <si>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</si>
  <si>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</si>
  <si>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</si>
  <si>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</si>
  <si>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</si>
  <si>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</si>
  <si>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</si>
  <si>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</si>
  <si>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</si>
  <si>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</si>
  <si>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</si>
  <si>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</si>
  <si>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</si>
  <si>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</si>
  <si>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</si>
  <si>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</si>
  <si>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</si>
  <si>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</si>
  <si>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</si>
  <si>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</si>
  <si>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</si>
  <si>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</si>
  <si>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</si>
  <si>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</si>
  <si>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</si>
  <si>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</si>
  <si>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</si>
  <si>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</si>
  <si>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</si>
  <si>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</si>
  <si>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</si>
  <si>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</si>
  <si>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</si>
  <si>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</si>
  <si>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</si>
  <si>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</si>
  <si>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</si>
  <si>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</si>
  <si>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</si>
  <si>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</si>
  <si>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</si>
  <si>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</si>
  <si>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</si>
  <si>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</si>
  <si>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</si>
  <si>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</si>
  <si>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</si>
  <si>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</si>
  <si>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</si>
  <si>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</si>
  <si>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</si>
  <si>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</si>
  <si>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</si>
  <si>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</si>
  <si>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</si>
  <si>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</si>
  <si>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</si>
  <si>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</si>
  <si>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</si>
  <si>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</si>
  <si>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</si>
  <si>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</si>
  <si>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</si>
  <si>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</si>
  <si>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</si>
  <si>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</si>
  <si>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</si>
  <si>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</si>
  <si>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</si>
  <si>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</si>
  <si>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</si>
  <si>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</si>
  <si>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</si>
  <si>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</si>
  <si>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</si>
  <si>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</si>
  <si>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</si>
  <si>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</si>
  <si>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</si>
  <si>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</si>
  <si>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</si>
  <si>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</si>
  <si>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</si>
  <si>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</si>
  <si>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</si>
  <si>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</si>
  <si>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</si>
  <si>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</si>
  <si>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</si>
  <si>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</si>
  <si>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</si>
  <si>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</si>
  <si>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</si>
  <si>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</si>
  <si>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</si>
  <si>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</si>
  <si>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</si>
  <si>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</si>
  <si>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</si>
  <si>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</si>
  <si>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</si>
  <si>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</si>
  <si>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</si>
  <si>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</si>
  <si>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</si>
  <si>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</si>
  <si>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</si>
  <si>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</si>
  <si>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</si>
  <si>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</si>
  <si>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</si>
  <si>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</si>
  <si>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</si>
  <si>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</si>
  <si>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</si>
  <si>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</si>
  <si>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</si>
  <si>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</si>
  <si>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</si>
  <si>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</si>
  <si>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</si>
  <si>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</si>
  <si>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</si>
  <si>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</si>
  <si>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</si>
  <si>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</si>
  <si>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</si>
  <si>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</si>
  <si>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</si>
  <si>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</si>
  <si>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</si>
  <si>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</si>
  <si>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</si>
  <si>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</si>
  <si>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</si>
  <si>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</si>
  <si>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</si>
  <si>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</si>
  <si>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</si>
  <si>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</si>
  <si>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</si>
  <si>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</si>
  <si>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</si>
  <si>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</si>
  <si>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</si>
  <si>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</si>
  <si>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</si>
  <si>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</si>
  <si>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</si>
  <si>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</si>
  <si>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</si>
  <si>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</si>
  <si>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</si>
  <si>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</si>
  <si>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</si>
  <si>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</si>
  <si>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</si>
  <si>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</si>
  <si>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</si>
  <si>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</si>
  <si>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</si>
  <si>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</si>
  <si>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</si>
  <si>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</si>
  <si>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</si>
  <si>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</si>
  <si>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</si>
  <si>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</si>
  <si>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</si>
  <si>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</si>
  <si>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</si>
  <si>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</si>
  <si>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</si>
  <si>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</si>
  <si>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</si>
  <si>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</si>
  <si>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</si>
  <si>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</si>
  <si>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</si>
  <si>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</si>
  <si>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</si>
  <si>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</si>
  <si>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</si>
  <si>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</si>
  <si>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</si>
  <si>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</si>
  <si>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</si>
  <si>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</si>
  <si>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</si>
  <si>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</si>
  <si>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</si>
  <si>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</si>
  <si>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</si>
  <si>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</si>
  <si>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</si>
  <si>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</si>
  <si>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</si>
  <si>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</si>
  <si>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</si>
  <si>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</si>
  <si>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</si>
  <si>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</si>
  <si>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</si>
  <si>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</si>
  <si>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</si>
  <si>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</si>
  <si>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</si>
  <si>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</si>
  <si>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</si>
  <si>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</si>
  <si>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</si>
  <si>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</si>
  <si>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</si>
  <si>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</si>
  <si>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</si>
  <si>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</si>
  <si>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</si>
  <si>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</si>
  <si>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</si>
  <si>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</si>
  <si>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</si>
  <si>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</si>
  <si>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</si>
  <si>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</si>
  <si>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</si>
  <si>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</si>
  <si>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</si>
  <si>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</si>
  <si>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</si>
  <si>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</si>
  <si>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</si>
  <si>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</si>
  <si>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</si>
  <si>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</si>
  <si>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</si>
  <si>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</si>
  <si>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</si>
  <si>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</si>
  <si>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</si>
  <si>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</si>
  <si>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</si>
  <si>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</si>
  <si>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</si>
  <si>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</si>
  <si>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</si>
  <si>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</si>
  <si>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</si>
  <si>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</si>
  <si>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</si>
  <si>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</si>
  <si>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</si>
  <si>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</si>
  <si>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</si>
  <si>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</si>
  <si>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</si>
  <si>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</si>
  <si>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</si>
  <si>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</si>
  <si>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</si>
  <si>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</si>
  <si>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</si>
  <si>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</si>
  <si>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</si>
  <si>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</si>
  <si>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</si>
  <si>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</si>
  <si>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</si>
  <si>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</si>
  <si>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</si>
  <si>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</si>
  <si>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</si>
  <si>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</si>
  <si>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</si>
  <si>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</si>
  <si>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</si>
  <si>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</si>
  <si>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</si>
  <si>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</si>
  <si>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</si>
  <si>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</si>
  <si>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</si>
  <si>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</si>
  <si>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</si>
  <si>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</si>
  <si>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</si>
  <si>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</si>
  <si>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</si>
  <si>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</si>
  <si>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</si>
  <si>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</si>
  <si>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</si>
  <si>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</si>
  <si>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</si>
  <si>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</si>
  <si>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</si>
  <si>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</si>
  <si>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</si>
  <si>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</si>
  <si>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</si>
  <si>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</si>
  <si>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</si>
  <si>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</si>
  <si>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</si>
  <si>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</si>
  <si>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</si>
  <si>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</si>
  <si>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</si>
  <si>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</si>
  <si>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</si>
  <si>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</si>
  <si>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</si>
  <si>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</si>
  <si>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</si>
  <si>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</si>
  <si>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</si>
  <si>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</si>
  <si>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</si>
  <si>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</si>
  <si>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</si>
  <si>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</si>
  <si>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</si>
  <si>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</si>
  <si>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</si>
  <si>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</si>
  <si>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</si>
  <si>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</si>
  <si>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</si>
  <si>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</si>
  <si>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</si>
  <si>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</si>
  <si>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</si>
  <si>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</si>
  <si>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</si>
  <si>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</si>
  <si>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</si>
  <si>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</si>
  <si>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</si>
  <si>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</si>
  <si>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</si>
  <si>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</si>
  <si>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</si>
  <si>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</si>
  <si>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</si>
  <si>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</si>
  <si>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</si>
  <si>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</si>
  <si>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</si>
  <si>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</si>
  <si>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</si>
  <si>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</si>
  <si>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</si>
  <si>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</si>
  <si>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</si>
  <si>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</si>
  <si>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</si>
  <si>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</si>
  <si>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</si>
  <si>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</si>
  <si>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</si>
  <si>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</si>
  <si>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</si>
  <si>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</si>
  <si>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</si>
  <si>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</si>
  <si>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</si>
  <si>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</si>
  <si>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</si>
  <si>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</si>
  <si>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</si>
  <si>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</si>
  <si>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</si>
  <si>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</si>
  <si>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</si>
  <si>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</si>
  <si>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</si>
  <si>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</si>
  <si>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</si>
  <si>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</si>
  <si>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</si>
  <si>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</si>
  <si>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</si>
  <si>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</si>
  <si>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</si>
  <si>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</si>
  <si>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</si>
  <si>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</si>
  <si>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</si>
  <si>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</si>
  <si>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</si>
  <si>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</si>
  <si>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</si>
  <si>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</si>
  <si>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</si>
  <si>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</si>
  <si>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</si>
  <si>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</si>
  <si>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</si>
  <si>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</si>
  <si>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</si>
  <si>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</si>
  <si>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</si>
  <si>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</si>
  <si>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</si>
  <si>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</si>
  <si>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</si>
  <si>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</si>
  <si>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</si>
  <si>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</si>
  <si>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</si>
  <si>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</si>
  <si>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</si>
  <si>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</si>
  <si>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</si>
  <si>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</si>
  <si>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</si>
  <si>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</si>
  <si>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</si>
  <si>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</si>
  <si>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</si>
  <si>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</si>
  <si>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</si>
  <si>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</si>
  <si>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</si>
  <si>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</si>
  <si>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</si>
  <si>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</si>
  <si>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</si>
  <si>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</si>
  <si>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</si>
  <si>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</si>
  <si>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</si>
  <si>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</si>
  <si>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</si>
  <si>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</si>
  <si>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</si>
  <si>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</si>
  <si>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</si>
  <si>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</si>
  <si>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</si>
  <si>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</si>
  <si>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</si>
  <si>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</si>
  <si>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</si>
  <si>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</si>
  <si>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</si>
  <si>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</si>
  <si>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</si>
  <si>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</si>
  <si>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</si>
  <si>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</si>
  <si>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</si>
  <si>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</si>
  <si>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</si>
  <si>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</si>
  <si>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</si>
  <si>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</si>
  <si>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</si>
  <si>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</si>
  <si>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</si>
  <si>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</si>
  <si>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</si>
  <si>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</si>
  <si>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</si>
  <si>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</si>
  <si>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</si>
  <si>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</si>
  <si>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</si>
  <si>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</si>
  <si>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</si>
  <si>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</si>
  <si>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</si>
  <si>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</si>
  <si>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</si>
  <si>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</si>
  <si>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</si>
  <si>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</si>
  <si>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</si>
  <si>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</si>
  <si>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</si>
  <si>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</si>
  <si>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</si>
  <si>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</si>
  <si>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</si>
  <si>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</si>
  <si>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</si>
  <si>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</si>
  <si>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</si>
  <si>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</si>
  <si>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</si>
  <si>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</si>
  <si>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</si>
  <si>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</si>
  <si>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</si>
  <si>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</si>
  <si>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</si>
  <si>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</si>
  <si>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</si>
  <si>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</si>
  <si>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</si>
  <si>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</si>
  <si>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</si>
  <si>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</si>
  <si>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</si>
  <si>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</si>
  <si>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</si>
  <si>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</si>
  <si>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</si>
  <si>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</si>
  <si>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</si>
  <si>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</si>
  <si>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</si>
  <si>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</si>
  <si>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</si>
  <si>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</si>
  <si>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</si>
  <si>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</si>
  <si>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</si>
  <si>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</si>
  <si>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</si>
  <si>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</si>
  <si>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</si>
  <si>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</si>
  <si>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</si>
  <si>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</si>
  <si>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</si>
  <si>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</si>
  <si>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</si>
  <si>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</si>
  <si>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</si>
  <si>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</si>
  <si>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</si>
  <si>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</si>
  <si>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</si>
  <si>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</si>
  <si>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</si>
  <si>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</si>
  <si>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</si>
  <si>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</si>
  <si>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</si>
  <si>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</si>
  <si>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</si>
  <si>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</si>
  <si>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</si>
  <si>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</si>
  <si>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</si>
  <si>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</si>
  <si>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</si>
  <si>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</si>
  <si>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</si>
  <si>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</si>
  <si>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</si>
  <si>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</si>
  <si>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</si>
  <si>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</si>
  <si>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</si>
  <si>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</si>
  <si>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</si>
  <si>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</si>
  <si>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</si>
  <si>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</si>
  <si>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</si>
  <si>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</si>
  <si>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</si>
  <si>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</si>
  <si>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</si>
  <si>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</si>
  <si>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</si>
  <si>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</si>
  <si>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</si>
  <si>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</si>
  <si>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</si>
  <si>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</si>
  <si>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</si>
  <si>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</si>
  <si>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</si>
  <si>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</si>
  <si>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</si>
  <si>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</si>
  <si>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</si>
  <si>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</si>
  <si>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</si>
  <si>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</si>
  <si>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</si>
  <si>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</si>
  <si>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</si>
  <si>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</si>
  <si>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</si>
  <si>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</si>
  <si>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</si>
  <si>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</si>
  <si>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</si>
  <si>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</si>
  <si>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</si>
  <si>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</si>
  <si>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</si>
  <si>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</si>
  <si>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</si>
  <si>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</si>
  <si>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</si>
  <si>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</si>
  <si>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</si>
  <si>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</si>
  <si>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</si>
  <si>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</si>
  <si>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</si>
  <si>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</si>
  <si>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</si>
  <si>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</si>
  <si>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</si>
  <si>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</si>
  <si>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</si>
  <si>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</si>
  <si>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</si>
  <si>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</si>
  <si>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</si>
  <si>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</si>
  <si>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</si>
  <si>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</si>
  <si>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</si>
  <si>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</si>
  <si>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</si>
  <si>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</si>
  <si>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</si>
  <si>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</si>
  <si>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</si>
  <si>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</si>
  <si>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</si>
  <si>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</si>
  <si>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</si>
  <si>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</si>
  <si>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</si>
  <si>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</si>
  <si>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</si>
  <si>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</si>
  <si>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</si>
  <si>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</si>
  <si>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</si>
  <si>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</si>
  <si>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</si>
  <si>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</si>
  <si>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</si>
  <si>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</si>
  <si>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</si>
  <si>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</si>
  <si>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</si>
  <si>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</si>
  <si>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</si>
  <si>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</si>
  <si>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</si>
  <si>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</si>
  <si>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</si>
  <si>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</si>
  <si>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</si>
  <si>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</si>
  <si>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</si>
  <si>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</si>
  <si>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</si>
  <si>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</si>
  <si>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</si>
  <si>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</si>
  <si>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</si>
  <si>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</si>
  <si>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</si>
  <si>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</si>
  <si>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</si>
  <si>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</si>
  <si>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</si>
  <si>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</si>
  <si>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</si>
  <si>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</si>
  <si>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</si>
  <si>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</si>
  <si>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</si>
  <si>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</si>
  <si>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</si>
  <si>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</si>
  <si>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</si>
  <si>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</si>
  <si>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</si>
  <si>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</si>
  <si>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</si>
  <si>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</si>
  <si>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</si>
  <si>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</si>
  <si>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</si>
  <si>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</si>
  <si>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</si>
  <si>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</si>
  <si>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</si>
  <si>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</si>
  <si>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</si>
  <si>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</si>
  <si>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</si>
  <si>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</si>
  <si>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</si>
  <si>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</si>
  <si>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</si>
  <si>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</si>
  <si>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</si>
  <si>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</si>
  <si>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</si>
  <si>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</si>
  <si>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</si>
  <si>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</si>
  <si>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</si>
  <si>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</si>
  <si>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</si>
  <si>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</si>
  <si>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</si>
  <si>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</si>
  <si>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</si>
  <si>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</si>
  <si>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</si>
  <si>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</si>
  <si>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</si>
  <si>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</si>
  <si>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</si>
  <si>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</si>
  <si>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</si>
  <si>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</si>
  <si>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</si>
  <si>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</si>
  <si>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</si>
  <si>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</si>
  <si>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</si>
  <si>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</si>
  <si>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</si>
  <si>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</si>
  <si>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</si>
  <si>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</si>
  <si>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</si>
  <si>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</si>
  <si>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</si>
  <si>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</si>
  <si>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</si>
  <si>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</si>
  <si>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</si>
  <si>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</si>
  <si>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</si>
  <si>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</si>
  <si>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</si>
  <si>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</si>
  <si>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</si>
  <si>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</si>
  <si>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</si>
  <si>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</si>
  <si>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</si>
  <si>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</si>
  <si>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</si>
  <si>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</si>
  <si>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</si>
  <si>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</si>
  <si>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</si>
  <si>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</si>
  <si>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</si>
  <si>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</si>
  <si>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</si>
  <si>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</si>
  <si>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</si>
  <si>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</si>
  <si>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</si>
  <si>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</si>
  <si>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</si>
  <si>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</si>
  <si>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</si>
  <si>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</si>
  <si>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</si>
  <si>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</si>
  <si>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</si>
  <si>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</si>
  <si>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</si>
  <si>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</si>
  <si>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</si>
  <si>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</si>
  <si>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</si>
  <si>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</si>
  <si>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</si>
  <si>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</si>
  <si>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</si>
  <si>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</si>
  <si>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</si>
  <si>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</si>
  <si>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</si>
  <si>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</si>
  <si>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</si>
  <si>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</si>
  <si>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</si>
  <si>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</si>
  <si>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</si>
  <si>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</si>
  <si>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</si>
  <si>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</si>
  <si>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</si>
  <si>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</si>
  <si>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</si>
  <si>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</si>
  <si>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</si>
  <si>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</si>
  <si>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</si>
  <si>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</si>
  <si>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</si>
  <si>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</si>
  <si>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</si>
  <si>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</si>
  <si>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</si>
  <si>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</si>
  <si>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</si>
  <si>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</si>
  <si>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</si>
  <si>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</si>
  <si>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</si>
  <si>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</si>
  <si>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</si>
  <si>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</si>
  <si>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</si>
  <si>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</si>
  <si>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</si>
  <si>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</si>
  <si>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</si>
  <si>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</si>
  <si>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</si>
  <si>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</si>
  <si>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</si>
  <si>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</si>
  <si>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</si>
  <si>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</si>
  <si>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</si>
  <si>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</si>
  <si>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</si>
  <si>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</si>
  <si>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</si>
  <si>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</si>
  <si>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</si>
  <si>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</si>
  <si>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</si>
  <si>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</si>
  <si>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</si>
  <si>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</si>
  <si>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</si>
  <si>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</si>
  <si>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</si>
  <si>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</si>
  <si>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</si>
  <si>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</si>
  <si>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</si>
  <si>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</si>
  <si>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</si>
  <si>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</si>
  <si>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</si>
  <si>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</si>
  <si>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</si>
  <si>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</si>
  <si>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</si>
  <si>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</si>
  <si>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</si>
  <si>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</si>
  <si>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</si>
  <si>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</si>
  <si>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</si>
  <si>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</si>
  <si>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</si>
  <si>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</si>
  <si>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</si>
  <si>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</si>
  <si>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</si>
  <si>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</si>
  <si>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</si>
  <si>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</si>
  <si>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</si>
  <si>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</si>
  <si>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</si>
  <si>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</si>
  <si>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</si>
  <si>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</si>
  <si>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</si>
  <si>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</si>
  <si>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</si>
  <si>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</si>
  <si>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</si>
  <si>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</si>
  <si>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</si>
  <si>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</si>
  <si>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</si>
  <si>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</si>
  <si>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</si>
  <si>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</si>
  <si>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</si>
  <si>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</si>
  <si>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</si>
  <si>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</si>
  <si>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</si>
  <si>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</si>
  <si>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</si>
  <si>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</si>
  <si>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</si>
  <si>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</si>
  <si>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</si>
  <si>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</si>
  <si>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</si>
  <si>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</si>
  <si>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</si>
  <si>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</si>
  <si>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</si>
  <si>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</si>
  <si>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</si>
  <si>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</si>
  <si>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</si>
  <si>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</si>
  <si>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</si>
  <si>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</si>
  <si>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</si>
  <si>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</si>
  <si>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</si>
  <si>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</si>
  <si>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</si>
  <si>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</si>
  <si>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</si>
  <si>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</si>
  <si>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</si>
  <si>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</si>
  <si>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</si>
  <si>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</si>
  <si>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</si>
  <si>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</si>
  <si>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</si>
  <si>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</si>
  <si>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</si>
  <si>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</si>
  <si>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</si>
  <si>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</si>
  <si>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</si>
  <si>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</si>
  <si>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</si>
  <si>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</si>
  <si>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</si>
  <si>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</si>
  <si>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</si>
  <si>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</si>
  <si>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</si>
  <si>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</si>
  <si>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</si>
  <si>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</si>
  <si>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</si>
  <si>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</si>
  <si>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</si>
  <si>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</si>
  <si>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</si>
  <si>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</si>
  <si>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</si>
  <si>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</si>
  <si>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</si>
  <si>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</si>
  <si>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</si>
  <si>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</si>
  <si>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</si>
  <si>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</si>
  <si>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</si>
  <si>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</si>
  <si>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</si>
  <si>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</si>
  <si>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</si>
  <si>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</si>
  <si>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</si>
  <si>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</si>
  <si>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</si>
  <si>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</si>
  <si>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</si>
  <si>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</si>
  <si>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</si>
  <si>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</si>
  <si>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</si>
  <si>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</si>
  <si>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</si>
  <si>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</si>
  <si>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</si>
  <si>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</si>
  <si>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</si>
  <si>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</si>
  <si>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</si>
  <si>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</si>
  <si>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</si>
  <si>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</si>
  <si>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</si>
  <si>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</si>
  <si>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</si>
  <si>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</si>
  <si>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</si>
  <si>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</si>
  <si>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</si>
  <si>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</si>
  <si>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</si>
  <si>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</si>
  <si>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</si>
  <si>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</si>
  <si>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</si>
  <si>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</si>
  <si>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</si>
  <si>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</si>
  <si>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</si>
  <si>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</si>
  <si>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</si>
  <si>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</si>
  <si>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</si>
  <si>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</si>
  <si>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</si>
  <si>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</si>
  <si>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</si>
  <si>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</si>
  <si>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</si>
  <si>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</si>
  <si>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</si>
  <si>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</si>
  <si>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</si>
  <si>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</si>
  <si>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</si>
  <si>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</si>
  <si>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</si>
  <si>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</si>
  <si>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</si>
  <si>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</si>
  <si>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</si>
  <si>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</si>
  <si>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</si>
  <si>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</si>
  <si>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</si>
  <si>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</si>
  <si>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</si>
  <si>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</si>
  <si>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</si>
  <si>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</si>
  <si>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</si>
  <si>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</si>
  <si>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</si>
  <si>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</si>
  <si>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</si>
  <si>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</si>
  <si>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</si>
  <si>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</si>
  <si>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</si>
  <si>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</si>
  <si>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</si>
  <si>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</si>
  <si>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</si>
  <si>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</si>
  <si>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</si>
  <si>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</si>
  <si>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</si>
  <si>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</si>
  <si>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</si>
  <si>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</si>
  <si>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</si>
  <si>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</si>
  <si>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</si>
  <si>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</si>
  <si>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</si>
  <si>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</si>
  <si>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</si>
  <si>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</si>
  <si>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</si>
  <si>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</si>
  <si>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</si>
  <si>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</si>
  <si>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</si>
  <si>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</si>
  <si>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</si>
  <si>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</si>
  <si>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</si>
  <si>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</si>
  <si>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</si>
  <si>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</si>
  <si>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</si>
  <si>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</si>
  <si>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</si>
  <si>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</si>
  <si>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</si>
  <si>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</si>
  <si>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</si>
  <si>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</si>
  <si>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</si>
  <si>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</si>
  <si>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</si>
  <si>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</si>
  <si>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</si>
  <si>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</si>
  <si>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</si>
  <si>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</si>
  <si>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</si>
  <si>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</si>
  <si>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</si>
  <si>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</si>
  <si>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</si>
  <si>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</si>
  <si>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</si>
  <si>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</si>
  <si>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</si>
  <si>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</si>
  <si>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</si>
  <si>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</si>
  <si>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</si>
  <si>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</si>
  <si>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</si>
  <si>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</si>
  <si>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</si>
  <si>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</si>
  <si>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</si>
  <si>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</si>
  <si>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</si>
  <si>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</si>
  <si>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</si>
  <si>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</si>
  <si>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</si>
  <si>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</si>
  <si>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</si>
  <si>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</si>
  <si>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</si>
  <si>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</si>
  <si>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</si>
  <si>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</si>
  <si>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</si>
  <si>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</si>
  <si>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</si>
  <si>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</si>
  <si>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</si>
  <si>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</si>
  <si>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</si>
  <si>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</si>
  <si>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</si>
  <si>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</si>
  <si>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</si>
  <si>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</si>
  <si>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</si>
  <si>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</si>
  <si>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</si>
  <si>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</si>
  <si>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</si>
  <si>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</si>
  <si>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</si>
  <si>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</si>
  <si>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</si>
  <si>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</si>
  <si>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</si>
  <si>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</si>
  <si>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</si>
  <si>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</si>
  <si>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</si>
  <si>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</si>
  <si>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</si>
  <si>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</si>
  <si>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</si>
  <si>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</si>
  <si>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</si>
  <si>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</si>
  <si>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</si>
  <si>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</si>
  <si>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</si>
  <si>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</si>
  <si>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</si>
  <si>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</si>
  <si>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</si>
  <si>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</si>
  <si>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</si>
  <si>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</si>
  <si>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</si>
  <si>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</si>
  <si>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</si>
  <si>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</si>
  <si>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</si>
  <si>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</si>
  <si>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</si>
  <si>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</si>
  <si>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</si>
  <si>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</si>
  <si>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</si>
  <si>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</si>
  <si>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</si>
  <si>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</si>
  <si>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</si>
  <si>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</si>
  <si>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</si>
  <si>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</si>
  <si>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</si>
  <si>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</si>
  <si>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</si>
  <si>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</si>
  <si>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</si>
  <si>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</si>
  <si>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</si>
  <si>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</si>
  <si>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</si>
  <si>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</si>
  <si>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</si>
  <si>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</si>
  <si>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</si>
  <si>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</si>
  <si>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</si>
  <si>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</si>
  <si>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</si>
  <si>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</si>
  <si>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</si>
  <si>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</si>
  <si>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</si>
  <si>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</si>
  <si>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</si>
  <si>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</si>
  <si>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</si>
  <si>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</si>
  <si>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</si>
  <si>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</si>
  <si>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</si>
  <si>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</si>
  <si>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</si>
  <si>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</si>
  <si>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</si>
  <si>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</si>
  <si>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</si>
  <si>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</si>
  <si>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</si>
  <si>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</si>
  <si>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</si>
  <si>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</si>
  <si>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</si>
  <si>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</si>
  <si>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</si>
  <si>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</si>
  <si>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</si>
  <si>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</si>
  <si>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</si>
  <si>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</si>
  <si>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</si>
  <si>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</si>
  <si>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</si>
  <si>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</si>
  <si>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</si>
  <si>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</si>
  <si>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</si>
  <si>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</si>
  <si>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</si>
  <si>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</si>
  <si>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</si>
  <si>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</si>
  <si>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</si>
  <si>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</si>
  <si>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</si>
  <si>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</si>
  <si>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</si>
  <si>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</si>
  <si>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</si>
  <si>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</si>
  <si>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</si>
  <si>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</si>
  <si>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</si>
  <si>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</si>
  <si>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</si>
  <si>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</si>
  <si>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</si>
  <si>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</si>
  <si>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</si>
  <si>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</si>
  <si>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</si>
  <si>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</si>
  <si>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</si>
  <si>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</si>
  <si>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</si>
  <si>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</si>
  <si>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</si>
  <si>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</si>
  <si>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</si>
  <si>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</si>
  <si>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</si>
  <si>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</si>
  <si>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</si>
  <si>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</si>
  <si>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</si>
  <si>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</si>
  <si>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</si>
  <si>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</si>
  <si>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</si>
  <si>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</si>
  <si>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</si>
  <si>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</si>
  <si>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</si>
  <si>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</si>
  <si>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</si>
  <si>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</si>
  <si>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</si>
  <si>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</si>
  <si>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</si>
  <si>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</si>
  <si>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</si>
  <si>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</si>
  <si>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</si>
  <si>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</si>
  <si>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</si>
  <si>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</si>
  <si>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</si>
  <si>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</si>
  <si>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</si>
  <si>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</si>
  <si>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</si>
  <si>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</si>
  <si>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</si>
  <si>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</si>
  <si>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</si>
  <si>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</si>
  <si>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</si>
  <si>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</si>
  <si>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</si>
  <si>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</si>
  <si>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</si>
  <si>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</si>
  <si>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</si>
  <si>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</si>
  <si>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</si>
  <si>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</si>
  <si>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</si>
  <si>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</si>
  <si>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</si>
  <si>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</si>
  <si>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</si>
  <si>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</si>
  <si>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</si>
  <si>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</si>
  <si>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</si>
  <si>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</si>
  <si>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</si>
  <si>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</si>
  <si>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</si>
  <si>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</si>
  <si>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</si>
  <si>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</si>
  <si>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</si>
  <si>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</si>
  <si>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</si>
  <si>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</si>
  <si>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</si>
  <si>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</si>
  <si>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</si>
  <si>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</si>
  <si>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</si>
  <si>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</si>
  <si>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</si>
  <si>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</si>
  <si>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</si>
  <si>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</si>
  <si>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</si>
  <si>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</si>
  <si>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</si>
  <si>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</si>
  <si>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</si>
  <si>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</si>
  <si>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</si>
  <si>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</si>
  <si>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</si>
  <si>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</si>
  <si>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</si>
  <si>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</si>
  <si>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</si>
  <si>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</si>
  <si>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</si>
  <si>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</si>
  <si>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</si>
  <si>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</si>
  <si>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</si>
  <si>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</si>
  <si>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</si>
  <si>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</si>
  <si>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</si>
  <si>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</si>
  <si>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</si>
  <si>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</si>
  <si>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</si>
  <si>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</si>
  <si>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</si>
  <si>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</si>
  <si>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</si>
  <si>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</si>
  <si>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</si>
  <si>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</si>
  <si>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</si>
  <si>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</si>
  <si>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</si>
  <si>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</si>
  <si>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</si>
  <si>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</si>
  <si>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</si>
  <si>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</si>
  <si>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</si>
  <si>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</si>
  <si>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</si>
  <si>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</si>
  <si>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</si>
  <si>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</si>
  <si>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</si>
  <si>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</si>
  <si>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</si>
  <si>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</si>
  <si>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</si>
  <si>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</si>
  <si>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</si>
  <si>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</si>
  <si>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</si>
  <si>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</si>
  <si>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</si>
  <si>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</si>
  <si>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</si>
  <si>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</si>
  <si>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</si>
  <si>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</si>
  <si>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</si>
  <si>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</si>
  <si>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</si>
  <si>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</si>
  <si>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</si>
  <si>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</si>
  <si>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</si>
  <si>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</si>
  <si>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</si>
  <si>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</si>
  <si>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</si>
  <si>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</si>
  <si>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</si>
  <si>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</si>
  <si>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</si>
  <si>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</si>
  <si>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</si>
  <si>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</si>
  <si>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</si>
  <si>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</si>
  <si>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</si>
  <si>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</si>
  <si>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</si>
  <si>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</si>
  <si>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</si>
  <si>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</si>
  <si>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</si>
  <si>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</si>
  <si>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</si>
  <si>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</si>
  <si>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</si>
  <si>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</si>
  <si>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</si>
  <si>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</si>
  <si>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</si>
  <si>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</si>
  <si>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</si>
  <si>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</si>
  <si>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</si>
  <si>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</si>
  <si>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</si>
  <si>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</si>
  <si>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</si>
  <si>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</si>
  <si>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</si>
  <si>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</si>
  <si>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</si>
  <si>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</si>
  <si>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</si>
  <si>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</si>
  <si>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</si>
  <si>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</si>
  <si>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</si>
  <si>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</si>
  <si>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</si>
  <si>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</si>
  <si>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</si>
  <si>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</si>
  <si>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</si>
  <si>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</si>
  <si>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</si>
  <si>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</si>
  <si>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</si>
  <si>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</si>
  <si>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</si>
  <si>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</si>
  <si>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</si>
  <si>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</si>
  <si>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</si>
  <si>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</si>
  <si>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</si>
  <si>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</si>
  <si>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</si>
  <si>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</si>
  <si>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</si>
  <si>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</si>
  <si>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</si>
  <si>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</si>
  <si>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</si>
  <si>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</si>
  <si>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</si>
  <si>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</si>
  <si>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</si>
  <si>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</si>
  <si>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</si>
  <si>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</si>
  <si>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</si>
  <si>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</si>
  <si>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</si>
  <si>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</si>
  <si>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</si>
  <si>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</si>
  <si>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</si>
  <si>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</si>
  <si>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</si>
  <si>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</si>
  <si>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</si>
  <si>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</si>
  <si>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</si>
  <si>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</si>
  <si>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</si>
  <si>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</si>
  <si>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</si>
  <si>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</si>
  <si>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</si>
  <si>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</si>
  <si>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</si>
  <si>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</si>
  <si>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</si>
  <si>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</si>
  <si>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</si>
  <si>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</si>
  <si>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</si>
  <si>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</si>
  <si>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</si>
  <si>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</si>
  <si>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</si>
  <si>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</si>
  <si>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</si>
  <si>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</si>
  <si>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</si>
  <si>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</si>
  <si>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</si>
  <si>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</si>
  <si>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</si>
  <si>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</si>
  <si>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</si>
  <si>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</si>
  <si>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</si>
  <si>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</si>
  <si>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</si>
  <si>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</si>
  <si>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</si>
  <si>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</si>
  <si>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</si>
  <si>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</si>
  <si>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</si>
  <si>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</si>
  <si>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</si>
  <si>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</si>
  <si>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</si>
  <si>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</si>
  <si>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</si>
  <si>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</si>
  <si>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</si>
  <si>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</si>
  <si>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</si>
  <si>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</si>
  <si>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</si>
  <si>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</si>
  <si>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</si>
  <si>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</si>
  <si>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</si>
  <si>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</si>
  <si>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</si>
  <si>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</si>
  <si>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</si>
  <si>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</si>
  <si>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</si>
  <si>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</si>
  <si>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</si>
  <si>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</si>
  <si>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</si>
  <si>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</si>
  <si>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</si>
  <si>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</si>
  <si>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</si>
  <si>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</si>
  <si>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</si>
  <si>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</si>
  <si>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</si>
  <si>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</si>
  <si>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</si>
  <si>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</si>
  <si>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</si>
  <si>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</si>
  <si>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</si>
  <si>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</si>
  <si>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</si>
  <si>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</si>
  <si>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</si>
  <si>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</si>
  <si>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</si>
  <si>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</si>
  <si>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</si>
  <si>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</si>
  <si>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</si>
  <si>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</si>
  <si>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</si>
  <si>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</si>
  <si>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</si>
  <si>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</si>
  <si>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</si>
  <si>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</si>
  <si>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</si>
  <si>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</si>
  <si>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</si>
  <si>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</si>
  <si>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</si>
  <si>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</si>
  <si>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</si>
  <si>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</si>
  <si>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</si>
  <si>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</si>
  <si>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</si>
  <si>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</si>
  <si>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</si>
  <si>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</si>
  <si>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</si>
  <si>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</si>
  <si>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</si>
  <si>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</si>
  <si>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</si>
  <si>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</si>
  <si>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</si>
  <si>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</si>
  <si>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</si>
  <si>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</si>
  <si>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</si>
  <si>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</si>
  <si>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</si>
  <si>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</si>
  <si>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</si>
  <si>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</si>
  <si>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</si>
  <si>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</si>
  <si>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</si>
  <si>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</si>
  <si>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</si>
  <si>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</si>
  <si>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</si>
  <si>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</si>
  <si>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</si>
  <si>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</si>
  <si>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</si>
  <si>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</si>
  <si>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</si>
  <si>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</si>
  <si>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</si>
  <si>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</si>
  <si>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</si>
  <si>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</si>
  <si>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</si>
  <si>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</si>
  <si>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</si>
  <si>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</si>
  <si>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</si>
  <si>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</si>
  <si>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</si>
  <si>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</si>
  <si>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</si>
  <si>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</si>
  <si>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</si>
  <si>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</si>
  <si>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</si>
  <si>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</si>
  <si>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</si>
  <si>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</si>
  <si>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</si>
  <si>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</si>
  <si>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</si>
  <si>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</si>
  <si>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</si>
  <si>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</si>
  <si>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</si>
  <si>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</si>
  <si>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</si>
  <si>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</si>
  <si>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</si>
  <si>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</si>
  <si>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</si>
  <si>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</si>
  <si>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</si>
  <si>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</si>
  <si>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</si>
  <si>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</si>
  <si>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</si>
  <si>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</si>
  <si>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</si>
  <si>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</si>
  <si>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</si>
  <si>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</si>
  <si>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</si>
  <si>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</si>
  <si>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</si>
  <si>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</si>
  <si>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</si>
  <si>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</si>
  <si>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</si>
  <si>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</si>
  <si>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</si>
  <si>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</si>
  <si>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</si>
  <si>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</si>
  <si>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</si>
  <si>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</si>
  <si>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</si>
  <si>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</si>
  <si>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</si>
  <si>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</si>
  <si>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</si>
  <si>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</si>
  <si>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</si>
  <si>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</si>
  <si>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</si>
  <si>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</si>
  <si>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</si>
  <si>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</si>
  <si>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</si>
  <si>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</si>
  <si>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</si>
  <si>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</si>
  <si>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</si>
  <si>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</si>
  <si>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</si>
  <si>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</si>
  <si>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</si>
  <si>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</si>
  <si>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</si>
  <si>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</si>
  <si>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</si>
  <si>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</si>
  <si>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</si>
  <si>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</si>
  <si>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</si>
  <si>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</si>
  <si>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</si>
  <si>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</si>
  <si>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</si>
  <si>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</si>
  <si>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</si>
  <si>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</si>
  <si>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</si>
  <si>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</si>
  <si>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</si>
  <si>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</si>
  <si>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</si>
  <si>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</si>
  <si>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</si>
  <si>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</si>
  <si>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</si>
  <si>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</si>
  <si>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</si>
  <si>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</si>
  <si>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</si>
  <si>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</si>
  <si>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</si>
  <si>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</si>
  <si>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</si>
  <si>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</si>
  <si>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</si>
  <si>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</si>
  <si>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</si>
  <si>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</si>
  <si>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</si>
  <si>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</si>
  <si>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</si>
  <si>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</si>
  <si>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</si>
  <si>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</si>
  <si>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</si>
  <si>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</si>
  <si>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</si>
  <si>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</si>
  <si>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</si>
  <si>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</si>
  <si>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</si>
  <si>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</si>
  <si>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</si>
  <si>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</si>
  <si>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</si>
  <si>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</si>
  <si>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</si>
  <si>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</si>
  <si>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</si>
  <si>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</si>
  <si>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</si>
  <si>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</si>
  <si>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</si>
  <si>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</si>
  <si>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</si>
  <si>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</si>
  <si>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</si>
  <si>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</si>
  <si>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</si>
  <si>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</si>
  <si>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</si>
  <si>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</si>
  <si>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</si>
  <si>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</si>
  <si>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</si>
  <si>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</si>
  <si>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</si>
  <si>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</si>
  <si>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</si>
  <si>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</si>
  <si>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</si>
  <si>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</si>
  <si>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</si>
  <si>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</si>
  <si>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</si>
  <si>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</si>
  <si>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</si>
  <si>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</si>
  <si>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</si>
  <si>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</si>
  <si>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</si>
  <si>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</si>
  <si>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</si>
  <si>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</si>
  <si>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</si>
  <si>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</si>
  <si>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</si>
  <si>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</si>
  <si>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</si>
  <si>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</si>
  <si>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</si>
  <si>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</si>
  <si>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</si>
  <si>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</si>
  <si>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</si>
  <si>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</si>
  <si>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</si>
  <si>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</si>
  <si>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</si>
  <si>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</si>
  <si>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</si>
  <si>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</si>
  <si>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</si>
  <si>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</si>
  <si>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</si>
  <si>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</si>
  <si>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</si>
  <si>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</si>
  <si>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</si>
  <si>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</si>
  <si>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</si>
  <si>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</si>
  <si>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</si>
  <si>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</si>
  <si>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</si>
  <si>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</si>
  <si>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</si>
  <si>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</si>
  <si>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</si>
  <si>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</si>
  <si>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</si>
  <si>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</si>
  <si>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</si>
  <si>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</si>
  <si>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</si>
  <si>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</si>
  <si>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</si>
  <si>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</si>
  <si>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</si>
  <si>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</si>
  <si>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</si>
  <si>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</si>
  <si>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</si>
  <si>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</si>
  <si>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</si>
  <si>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</si>
  <si>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</si>
  <si>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</si>
  <si>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</si>
  <si>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</si>
  <si>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</si>
  <si>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</si>
  <si>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</si>
  <si>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</si>
  <si>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</si>
  <si>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</si>
  <si>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</si>
  <si>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</si>
  <si>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</si>
  <si>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</si>
  <si>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</si>
  <si>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</si>
  <si>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</si>
  <si>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</si>
  <si>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</si>
  <si>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</si>
  <si>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</si>
  <si>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</si>
  <si>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</si>
  <si>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</si>
  <si>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</si>
  <si>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</si>
  <si>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</si>
  <si>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</si>
  <si>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</si>
  <si>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</si>
  <si>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</si>
  <si>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</si>
  <si>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</si>
  <si>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</si>
  <si>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</si>
  <si>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</si>
  <si>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</si>
  <si>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</si>
  <si>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</si>
  <si>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</si>
  <si>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</si>
  <si>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</si>
  <si>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</si>
  <si>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</si>
  <si>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</si>
  <si>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</si>
  <si>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</si>
  <si>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</si>
  <si>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</si>
  <si>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</si>
  <si>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</si>
  <si>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</si>
  <si>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</si>
  <si>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</si>
  <si>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</si>
  <si>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</si>
  <si>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</si>
  <si>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</si>
  <si>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</si>
  <si>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</si>
  <si>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</si>
  <si>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</si>
  <si>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</si>
  <si>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</si>
  <si>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</si>
  <si>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</si>
  <si>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</si>
  <si>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</si>
  <si>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</si>
  <si>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</si>
  <si>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</si>
  <si>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</si>
  <si>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</si>
  <si>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</si>
  <si>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</si>
  <si>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</si>
  <si>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</si>
  <si>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</si>
  <si>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</si>
  <si>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</si>
  <si>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</si>
  <si>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</si>
  <si>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</si>
  <si>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</si>
  <si>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</si>
  <si>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</si>
  <si>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</si>
  <si>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</si>
  <si>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</si>
  <si>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</si>
  <si>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</si>
  <si>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</si>
  <si>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</si>
  <si>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</si>
  <si>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</si>
  <si>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</si>
  <si>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</si>
  <si>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</si>
  <si>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</si>
  <si>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</si>
  <si>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</si>
  <si>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</si>
  <si>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</si>
  <si>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</si>
  <si>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</si>
  <si>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</si>
  <si>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</si>
  <si>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</si>
  <si>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</si>
  <si>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</si>
  <si>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</si>
  <si>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</si>
  <si>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</si>
  <si>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</si>
  <si>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</si>
  <si>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</si>
  <si>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</si>
  <si>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</si>
  <si>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</si>
  <si>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</si>
  <si>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</si>
  <si>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</si>
  <si>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</si>
  <si>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</si>
  <si>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</si>
  <si>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</si>
  <si>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</si>
  <si>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</si>
  <si>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</si>
  <si>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</si>
  <si>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</si>
  <si>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</si>
  <si>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</si>
  <si>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</si>
  <si>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</si>
  <si>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</si>
  <si>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</si>
  <si>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</si>
  <si>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</si>
  <si>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</si>
  <si>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</si>
  <si>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</si>
  <si>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</si>
  <si>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</si>
  <si>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</si>
  <si>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</si>
  <si>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</si>
  <si>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</si>
  <si>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</si>
  <si>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</si>
  <si>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</si>
  <si>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</si>
  <si>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</si>
  <si>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</si>
  <si>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</si>
  <si>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</si>
  <si>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</si>
  <si>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</si>
  <si>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</si>
  <si>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</si>
  <si>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</si>
  <si>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</si>
  <si>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</si>
  <si>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</si>
  <si>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</si>
  <si>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</si>
  <si>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</si>
  <si>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</si>
  <si>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</si>
  <si>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</si>
  <si>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</si>
  <si>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</si>
  <si>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</si>
  <si>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</si>
  <si>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</si>
  <si>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</si>
  <si>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</si>
  <si>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</si>
  <si>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</si>
  <si>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</si>
  <si>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</si>
  <si>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</si>
  <si>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</si>
  <si>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</si>
  <si>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</si>
  <si>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</si>
  <si>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</si>
  <si>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</si>
  <si>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</si>
  <si>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</si>
  <si>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</si>
  <si>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</si>
  <si>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</si>
  <si>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</si>
  <si>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</si>
  <si>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</si>
  <si>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</si>
  <si>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</si>
  <si>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</si>
  <si>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</si>
  <si>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</si>
  <si>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</si>
  <si>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</si>
  <si>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</si>
  <si>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</si>
  <si>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</si>
  <si>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</si>
  <si>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</si>
  <si>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</si>
  <si>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</si>
  <si>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</si>
  <si>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</si>
  <si>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</si>
  <si>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</si>
  <si>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</si>
  <si>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</si>
  <si>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</si>
  <si>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</si>
  <si>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</si>
  <si>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</si>
  <si>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</si>
  <si>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</si>
  <si>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</si>
  <si>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</si>
  <si>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</si>
  <si>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</si>
  <si>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</si>
  <si>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</si>
  <si>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</si>
  <si>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</si>
  <si>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</si>
  <si>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</si>
  <si>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</si>
  <si>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</si>
  <si>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</si>
  <si>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</si>
  <si>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</si>
  <si>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</si>
  <si>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</si>
  <si>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</si>
  <si>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</si>
  <si>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</si>
  <si>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</si>
  <si>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</si>
  <si>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</si>
  <si>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</si>
  <si>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</si>
  <si>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</si>
  <si>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</si>
  <si>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</si>
  <si>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</si>
  <si>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</si>
  <si>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</si>
  <si>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</si>
  <si>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</si>
  <si>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</si>
  <si>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</si>
  <si>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</si>
  <si>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</si>
  <si>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</si>
  <si>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</si>
  <si>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</si>
  <si>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</si>
  <si>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</si>
  <si>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</si>
  <si>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</si>
  <si>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</si>
  <si>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</si>
  <si>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</si>
  <si>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</si>
  <si>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</si>
  <si>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</si>
  <si>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</si>
  <si>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</si>
  <si>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</si>
  <si>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</si>
  <si>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</si>
  <si>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</si>
  <si>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</si>
  <si>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</si>
  <si>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</si>
  <si>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</si>
  <si>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</si>
  <si>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</si>
  <si>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</si>
  <si>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</si>
  <si>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</si>
  <si>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</si>
  <si>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</si>
  <si>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</si>
  <si>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</si>
  <si>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</si>
  <si>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</si>
  <si>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</si>
  <si>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</si>
  <si>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</si>
  <si>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</si>
  <si>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</si>
  <si>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</si>
  <si>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</si>
  <si>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</si>
  <si>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</si>
  <si>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</si>
  <si>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</si>
  <si>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</si>
  <si>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</si>
  <si>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</si>
  <si>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</si>
  <si>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</si>
  <si>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</si>
  <si>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</si>
  <si>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</si>
  <si>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</si>
  <si>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</si>
  <si>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</si>
  <si>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</si>
  <si>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</si>
  <si>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</si>
  <si>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</si>
  <si>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</si>
  <si>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</si>
  <si>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</si>
  <si>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</si>
  <si>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</si>
  <si>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</si>
  <si>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</si>
  <si>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</si>
  <si>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</si>
  <si>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</si>
  <si>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</si>
  <si>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</si>
  <si>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</si>
  <si>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</si>
  <si>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</si>
  <si>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</si>
  <si>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</si>
  <si>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</si>
  <si>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</si>
  <si>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</si>
  <si>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</si>
  <si>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</si>
  <si>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</si>
  <si>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</si>
  <si>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</si>
  <si>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</si>
  <si>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</si>
  <si>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</si>
  <si>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</si>
  <si>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</si>
  <si>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</si>
  <si>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</si>
  <si>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</si>
  <si>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</si>
  <si>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</si>
  <si>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</si>
  <si>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</si>
  <si>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</si>
  <si>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</si>
  <si>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</si>
  <si>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</si>
  <si>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</si>
  <si>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</si>
  <si>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</si>
  <si>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</si>
  <si>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</si>
  <si>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</si>
  <si>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</si>
  <si>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</si>
  <si>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</si>
  <si>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</si>
  <si>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</si>
  <si>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</si>
  <si>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</si>
  <si>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</si>
  <si>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</si>
  <si>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</si>
  <si>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</si>
  <si>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</si>
  <si>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</si>
  <si>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</si>
  <si>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</si>
  <si>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</si>
  <si>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</si>
  <si>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</si>
  <si>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</si>
  <si>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</si>
  <si>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</si>
  <si>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</si>
  <si>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</si>
  <si>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</si>
  <si>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</si>
  <si>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</si>
  <si>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</si>
  <si>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</si>
  <si>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</si>
  <si>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</si>
  <si>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</si>
  <si>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</si>
  <si>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</si>
  <si>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</si>
  <si>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</si>
  <si>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</si>
  <si>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</si>
  <si>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</si>
  <si>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</si>
  <si>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</si>
  <si>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</si>
  <si>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</si>
  <si>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</si>
  <si>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</si>
  <si>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</si>
  <si>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</si>
  <si>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</si>
  <si>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</si>
  <si>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</si>
  <si>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</si>
  <si>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</si>
  <si>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</si>
  <si>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</si>
  <si>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</si>
  <si>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</si>
  <si>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</si>
  <si>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</si>
  <si>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</si>
  <si>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</si>
  <si>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</si>
  <si>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</si>
  <si>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</si>
  <si>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</si>
  <si>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</si>
  <si>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</si>
  <si>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</si>
  <si>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</si>
  <si>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</si>
  <si>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</si>
  <si>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</si>
  <si>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</si>
  <si>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</si>
  <si>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</si>
  <si>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</si>
  <si>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</si>
  <si>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</si>
  <si>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</si>
  <si>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</si>
  <si>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</si>
  <si>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</si>
  <si>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</si>
  <si>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</si>
  <si>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</si>
  <si>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</si>
  <si>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</si>
  <si>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</si>
  <si>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</si>
  <si>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</si>
  <si>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</si>
  <si>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</si>
  <si>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</si>
  <si>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</si>
  <si>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</si>
  <si>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</si>
  <si>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</si>
  <si>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</si>
  <si>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</si>
  <si>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</si>
  <si>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</si>
  <si>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</si>
  <si>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</si>
  <si>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</si>
  <si>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</si>
  <si>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</si>
  <si>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</si>
  <si>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</si>
  <si>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</si>
  <si>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</si>
  <si>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</si>
  <si>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</si>
  <si>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</si>
  <si>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</si>
  <si>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</si>
  <si>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</si>
  <si>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</si>
  <si>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</si>
  <si>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</si>
  <si>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</si>
  <si>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</si>
  <si>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</si>
  <si>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</si>
  <si>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</si>
  <si>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</si>
  <si>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</si>
  <si>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</si>
  <si>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</si>
  <si>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</si>
  <si>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</si>
  <si>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</si>
  <si>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</si>
  <si>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</si>
  <si>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</si>
  <si>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</si>
  <si>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</si>
  <si>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</si>
  <si>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</si>
  <si>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</si>
  <si>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</si>
  <si>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</si>
  <si>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</si>
  <si>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</si>
  <si>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</si>
  <si>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</si>
  <si>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</si>
  <si>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</si>
  <si>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</si>
  <si>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</si>
  <si>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</si>
  <si>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</si>
  <si>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</si>
  <si>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</si>
  <si>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</si>
  <si>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</si>
  <si>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</si>
  <si>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</si>
  <si>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</si>
  <si>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</si>
  <si>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</si>
  <si>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</si>
  <si>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</si>
  <si>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</si>
  <si>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</si>
  <si>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</si>
  <si>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</si>
  <si>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</si>
  <si>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</si>
  <si>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</si>
  <si>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</si>
  <si>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</si>
  <si>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</si>
  <si>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</si>
  <si>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</si>
  <si>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</si>
  <si>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</si>
  <si>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</si>
  <si>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</si>
  <si>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</si>
  <si>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</si>
  <si>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</si>
  <si>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</si>
  <si>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</si>
  <si>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</si>
  <si>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</si>
  <si>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</si>
  <si>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</si>
  <si>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</si>
  <si>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</si>
  <si>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</si>
  <si>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</si>
  <si>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</si>
  <si>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</si>
  <si>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</si>
  <si>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</si>
  <si>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</si>
  <si>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</si>
  <si>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</si>
  <si>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</si>
  <si>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</si>
  <si>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</si>
  <si>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</si>
  <si>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</si>
  <si>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</si>
  <si>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</si>
  <si>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</si>
  <si>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</si>
  <si>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</si>
  <si>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</si>
  <si>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</si>
  <si>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</si>
  <si>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</si>
  <si>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</si>
  <si>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</si>
  <si>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</si>
  <si>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</si>
  <si>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</si>
  <si>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</si>
  <si>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</si>
  <si>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</si>
  <si>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</si>
  <si>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</si>
  <si>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</si>
  <si>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</si>
  <si>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</si>
  <si>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</si>
  <si>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</si>
  <si>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</si>
  <si>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</si>
  <si>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</si>
  <si>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</si>
  <si>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</si>
  <si>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</si>
  <si>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</si>
  <si>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</si>
  <si>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</si>
  <si>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</si>
  <si>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</si>
  <si>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</si>
  <si>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</si>
  <si>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</si>
  <si>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</si>
  <si>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</si>
  <si>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</si>
  <si>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</si>
  <si>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</si>
  <si>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</si>
  <si>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</si>
  <si>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</si>
  <si>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</si>
  <si>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</si>
  <si>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</si>
  <si>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</si>
  <si>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</si>
  <si>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</si>
  <si>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</si>
  <si>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</si>
  <si>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</si>
  <si>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</si>
  <si>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</si>
  <si>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</si>
  <si>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</si>
  <si>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</si>
  <si>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</si>
  <si>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</si>
  <si>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</si>
  <si>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</si>
  <si>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</si>
  <si>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</si>
  <si>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</si>
  <si>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</si>
  <si>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</si>
  <si>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</si>
  <si>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</si>
  <si>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</si>
  <si>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</si>
  <si>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</si>
  <si>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</si>
  <si>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</si>
  <si>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</si>
  <si>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</si>
  <si>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</si>
  <si>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</si>
  <si>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</si>
  <si>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</si>
  <si>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</si>
  <si>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</si>
  <si>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</si>
  <si>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</si>
  <si>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</si>
  <si>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</si>
  <si>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</si>
  <si>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</si>
  <si>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</si>
  <si>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</si>
  <si>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</si>
  <si>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</si>
  <si>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</si>
  <si>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</si>
  <si>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</si>
  <si>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</si>
  <si>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</si>
  <si>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</si>
  <si>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</si>
  <si>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</si>
  <si>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</si>
  <si>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</si>
  <si>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</si>
  <si>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</si>
  <si>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</si>
  <si>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</si>
  <si>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</si>
  <si>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</si>
  <si>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</si>
  <si>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</si>
  <si>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</si>
  <si>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</si>
  <si>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</si>
  <si>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</si>
  <si>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</si>
  <si>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</si>
  <si>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</si>
  <si>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</si>
  <si>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</si>
  <si>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</si>
  <si>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</si>
  <si>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</si>
  <si>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</si>
  <si>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</si>
  <si>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</si>
  <si>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</si>
  <si>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</si>
  <si>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</si>
  <si>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</si>
  <si>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</si>
  <si>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</si>
  <si>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</si>
  <si>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</si>
  <si>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</si>
  <si>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</si>
  <si>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</si>
  <si>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</si>
  <si>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</si>
  <si>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</si>
  <si>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</si>
  <si>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</si>
  <si>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</si>
  <si>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</si>
  <si>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</si>
  <si>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</si>
  <si>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</si>
  <si>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</si>
  <si>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</si>
  <si>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</si>
  <si>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</si>
  <si>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</si>
  <si>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</si>
  <si>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</si>
  <si>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</si>
  <si>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</si>
  <si>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</si>
  <si>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</si>
  <si>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</si>
  <si>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</si>
  <si>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</si>
  <si>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</si>
  <si>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</si>
  <si>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</si>
  <si>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</si>
  <si>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</si>
  <si>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</si>
  <si>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</si>
  <si>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</si>
  <si>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</si>
  <si>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</si>
  <si>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</si>
  <si>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</si>
  <si>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</si>
  <si>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</si>
  <si>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</si>
  <si>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</si>
  <si>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</si>
  <si>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</si>
  <si>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</si>
  <si>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</si>
  <si>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</si>
  <si>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</si>
  <si>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</si>
  <si>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</si>
  <si>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</si>
  <si>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</si>
  <si>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</si>
  <si>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</si>
  <si>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</si>
  <si>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</si>
  <si>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</si>
  <si>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</si>
  <si>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</si>
  <si>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</si>
  <si>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</si>
  <si>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</si>
  <si>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</si>
  <si>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</si>
  <si>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</si>
  <si>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</si>
  <si>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</si>
  <si>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</si>
  <si>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</si>
  <si>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</si>
  <si>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</si>
  <si>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</si>
  <si>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</si>
  <si>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</si>
  <si>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</si>
  <si>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</si>
  <si>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</si>
  <si>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</si>
  <si>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</si>
  <si>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</si>
  <si>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</si>
  <si>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</si>
  <si>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</si>
  <si>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</si>
  <si>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</si>
  <si>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</si>
  <si>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</si>
  <si>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</si>
  <si>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</si>
  <si>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</si>
  <si>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</si>
  <si>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</si>
  <si>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</si>
  <si>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</si>
  <si>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</si>
  <si>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</si>
  <si>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</si>
  <si>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</si>
  <si>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</si>
  <si>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</si>
  <si>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</si>
  <si>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</si>
  <si>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</si>
  <si>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</si>
  <si>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</si>
  <si>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</si>
  <si>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</si>
  <si>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</si>
  <si>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</si>
  <si>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</si>
  <si>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</si>
  <si>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</si>
  <si>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</si>
  <si>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</si>
  <si>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</si>
  <si>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</si>
  <si>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</si>
  <si>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</si>
  <si>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</si>
  <si>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</si>
  <si>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</si>
  <si>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</si>
  <si>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</si>
  <si>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</si>
  <si>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</si>
  <si>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</si>
  <si>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</si>
  <si>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</si>
  <si>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</si>
  <si>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</si>
  <si>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</si>
  <si>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</si>
  <si>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</si>
  <si>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</si>
  <si>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</si>
  <si>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</si>
  <si>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</si>
  <si>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</si>
  <si>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</si>
  <si>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</si>
  <si>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</si>
  <si>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</si>
  <si>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</si>
  <si>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</si>
  <si>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</si>
  <si>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</si>
  <si>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</si>
  <si>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</si>
  <si>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</si>
  <si>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</si>
  <si>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</si>
  <si>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</si>
  <si>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</si>
  <si>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</si>
  <si>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</si>
  <si>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</si>
  <si>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</si>
  <si>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</si>
  <si>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</si>
  <si>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</si>
  <si>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</si>
  <si>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</si>
  <si>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</si>
  <si>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</si>
  <si>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</si>
  <si>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</si>
  <si>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</si>
  <si>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</si>
  <si>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</si>
  <si>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</si>
  <si>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</si>
  <si>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</si>
  <si>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</si>
  <si>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</si>
  <si>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</si>
  <si>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</si>
  <si>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</si>
  <si>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</si>
  <si>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</si>
  <si>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</si>
  <si>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</si>
  <si>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</si>
  <si>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</si>
  <si>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</si>
  <si>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</si>
  <si>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</si>
  <si>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</si>
  <si>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</si>
  <si>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</si>
  <si>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</si>
  <si>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</si>
  <si>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</si>
  <si>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</si>
  <si>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</si>
  <si>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</si>
  <si>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</si>
  <si>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</si>
  <si>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</si>
  <si>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</si>
  <si>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</si>
  <si>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</si>
  <si>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</si>
  <si>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</si>
  <si>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</si>
  <si>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</si>
  <si>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</si>
  <si>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</si>
  <si>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</si>
  <si>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</si>
  <si>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</si>
  <si>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</si>
  <si>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</si>
  <si>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</si>
  <si>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</si>
  <si>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</si>
  <si>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</si>
  <si>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</si>
  <si>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</si>
  <si>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</si>
  <si>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</si>
  <si>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</si>
  <si>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</si>
  <si>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</si>
  <si>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</si>
  <si>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</si>
  <si>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</si>
  <si>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</si>
  <si>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</si>
  <si>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</si>
  <si>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</si>
  <si>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</si>
  <si>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</si>
  <si>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</si>
  <si>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</si>
  <si>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</si>
  <si>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</si>
  <si>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</si>
  <si>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</si>
  <si>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</si>
  <si>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</si>
  <si>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</si>
  <si>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</si>
  <si>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</si>
  <si>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</si>
  <si>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</si>
  <si>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</si>
  <si>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</si>
  <si>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</si>
  <si>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</si>
  <si>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</si>
  <si>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</si>
  <si>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</si>
  <si>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</si>
  <si>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</si>
  <si>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</si>
  <si>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</si>
  <si>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</si>
  <si>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</si>
  <si>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</si>
  <si>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</si>
  <si>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</si>
  <si>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</si>
  <si>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</si>
  <si>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</si>
  <si>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</si>
  <si>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</si>
  <si>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</si>
  <si>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</si>
  <si>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</si>
  <si>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</si>
  <si>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</si>
  <si>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</si>
  <si>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</si>
  <si>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</si>
  <si>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</si>
  <si>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</si>
  <si>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</si>
  <si>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</si>
  <si>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</si>
  <si>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</si>
  <si>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</si>
  <si>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</si>
  <si>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</si>
  <si>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</si>
  <si>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</si>
  <si>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</si>
  <si>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</si>
  <si>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</si>
  <si>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</si>
  <si>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</si>
  <si>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</si>
  <si>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</si>
  <si>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</si>
  <si>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</si>
  <si>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</si>
  <si>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</si>
  <si>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</si>
  <si>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</si>
  <si>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</si>
  <si>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</si>
  <si>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</si>
  <si>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</si>
  <si>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</si>
  <si>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</si>
  <si>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</si>
  <si>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</si>
  <si>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</si>
  <si>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</si>
  <si>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</si>
  <si>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</si>
  <si>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</si>
  <si>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</si>
  <si>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</si>
  <si>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</si>
  <si>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</si>
  <si>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</si>
  <si>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</si>
  <si>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</si>
  <si>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</si>
  <si>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</si>
  <si>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</si>
  <si>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</si>
  <si>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</si>
  <si>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</si>
  <si>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</si>
  <si>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</si>
  <si>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</si>
  <si>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</si>
  <si>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</si>
  <si>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</si>
  <si>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</si>
  <si>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</si>
  <si>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</si>
  <si>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</si>
  <si>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</si>
  <si>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</si>
  <si>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</si>
  <si>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</si>
  <si>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</si>
  <si>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</si>
  <si>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</si>
  <si>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</si>
  <si>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</si>
  <si>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</si>
  <si>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</si>
  <si>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</si>
  <si>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</si>
  <si>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</si>
  <si>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</si>
  <si>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</si>
  <si>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</si>
  <si>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</si>
  <si>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</si>
  <si>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</si>
  <si>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</si>
  <si>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</si>
  <si>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</si>
  <si>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</si>
  <si>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</si>
  <si>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</si>
  <si>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</si>
  <si>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</si>
  <si>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</si>
  <si>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</si>
  <si>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</si>
  <si>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</si>
  <si>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</si>
  <si>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</si>
  <si>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</si>
  <si>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</si>
  <si>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</si>
  <si>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</si>
  <si>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</si>
  <si>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</si>
  <si>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</si>
  <si>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</si>
  <si>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</si>
  <si>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</si>
  <si>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</si>
  <si>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</si>
  <si>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</si>
  <si>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</si>
  <si>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</si>
  <si>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</si>
  <si>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</si>
  <si>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</si>
  <si>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</si>
  <si>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</si>
  <si>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</si>
  <si>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</si>
  <si>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</si>
  <si>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</si>
  <si>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</si>
  <si>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</si>
  <si>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</si>
  <si>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</si>
  <si>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</si>
  <si>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</si>
  <si>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</si>
  <si>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</si>
  <si>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</si>
  <si>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</si>
  <si>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</si>
  <si>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</si>
  <si>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</si>
  <si>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</si>
  <si>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</si>
  <si>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</si>
  <si>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</si>
  <si>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</si>
  <si>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</si>
  <si>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</si>
  <si>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</si>
  <si>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</si>
  <si>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</si>
  <si>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</si>
  <si>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</si>
  <si>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</si>
  <si>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</si>
  <si>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</si>
  <si>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</si>
  <si>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</si>
  <si>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</si>
  <si>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</si>
  <si>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</si>
  <si>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</si>
  <si>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</si>
  <si>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</si>
  <si>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</si>
  <si>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</si>
  <si>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</si>
  <si>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</si>
  <si>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</si>
  <si>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</si>
  <si>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</si>
  <si>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</si>
  <si>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</si>
  <si>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</si>
  <si>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</si>
  <si>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</si>
  <si>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</si>
  <si>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</si>
  <si>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</si>
  <si>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</si>
  <si>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</si>
  <si>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</si>
  <si>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</si>
  <si>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</si>
  <si>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</si>
  <si>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</si>
  <si>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</si>
  <si>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</si>
  <si>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</si>
  <si>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</si>
  <si>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</si>
  <si>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</si>
  <si>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</si>
  <si>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</si>
  <si>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</si>
  <si>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</si>
  <si>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</si>
  <si>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</si>
  <si>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</si>
  <si>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</si>
  <si>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</si>
  <si>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</si>
  <si>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</si>
  <si>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</si>
  <si>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</si>
  <si>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</si>
  <si>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</si>
  <si>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</si>
  <si>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</si>
  <si>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</si>
  <si>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</si>
  <si>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</si>
  <si>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</si>
  <si>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</si>
  <si>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</si>
  <si>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</si>
  <si>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</si>
  <si>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</si>
  <si>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</si>
  <si>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</si>
  <si>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</si>
  <si>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</si>
  <si>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</si>
  <si>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</si>
  <si>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</si>
  <si>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</si>
  <si>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</si>
  <si>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</si>
  <si>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</si>
  <si>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</si>
  <si>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</si>
  <si>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</si>
  <si>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</si>
  <si>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</si>
  <si>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</si>
  <si>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</si>
  <si>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</si>
  <si>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</si>
  <si>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</si>
  <si>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</si>
  <si>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</si>
  <si>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</si>
  <si>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</si>
  <si>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</si>
  <si>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</si>
  <si>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</si>
  <si>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</si>
  <si>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</si>
  <si>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</si>
  <si>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</si>
  <si>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</si>
  <si>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</si>
  <si>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</si>
  <si>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</si>
  <si>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</si>
  <si>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</si>
  <si>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</si>
  <si>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</si>
  <si>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</si>
  <si>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</si>
  <si>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</si>
  <si>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</si>
  <si>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</si>
  <si>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</si>
  <si>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</si>
  <si>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</si>
  <si>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</si>
  <si>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</si>
  <si>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</si>
  <si>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</si>
  <si>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</si>
  <si>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</si>
  <si>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</si>
  <si>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</si>
  <si>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</si>
  <si>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</si>
  <si>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</si>
  <si>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</si>
  <si>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</si>
  <si>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</si>
  <si>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</si>
  <si>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</si>
  <si>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</si>
  <si>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</si>
  <si>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</si>
  <si>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</si>
  <si>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</si>
  <si>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</si>
  <si>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</si>
  <si>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</si>
  <si>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</si>
  <si>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</si>
  <si>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</si>
  <si>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</si>
  <si>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</si>
  <si>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</si>
  <si>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</si>
  <si>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</si>
  <si>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</si>
  <si>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</si>
  <si>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</si>
  <si>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</si>
  <si>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</si>
  <si>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</si>
  <si>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</si>
  <si>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</si>
  <si>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</si>
  <si>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</si>
  <si>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</si>
  <si>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</si>
  <si>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</si>
  <si>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</si>
  <si>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</si>
  <si>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</si>
  <si>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</si>
  <si>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</si>
  <si>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</si>
  <si>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</si>
  <si>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</si>
  <si>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</si>
  <si>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</si>
  <si>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</si>
  <si>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</si>
  <si>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</si>
  <si>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</si>
  <si>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</si>
  <si>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</si>
  <si>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</si>
  <si>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</si>
  <si>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</si>
  <si>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</si>
  <si>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</si>
  <si>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</si>
  <si>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</si>
  <si>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</si>
  <si>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</si>
  <si>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</si>
  <si>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</si>
  <si>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</si>
  <si>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</si>
  <si>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</si>
  <si>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</si>
  <si>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</si>
  <si>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</si>
  <si>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</si>
  <si>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</si>
  <si>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</si>
  <si>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</si>
  <si>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</si>
  <si>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</si>
  <si>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</si>
  <si>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</si>
  <si>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</si>
  <si>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</si>
  <si>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</si>
  <si>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</si>
  <si>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</si>
  <si>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</si>
  <si>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</si>
  <si>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</si>
  <si>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</si>
  <si>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</si>
  <si>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</si>
  <si>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</si>
  <si>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</si>
  <si>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</si>
  <si>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</si>
  <si>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</si>
  <si>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</si>
  <si>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</si>
  <si>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</si>
  <si>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</si>
  <si>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</si>
  <si>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</si>
  <si>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</si>
  <si>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</si>
  <si>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</si>
  <si>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</si>
  <si>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</si>
  <si>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</si>
  <si>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</si>
  <si>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</si>
  <si>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</si>
  <si>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</si>
  <si>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</si>
  <si>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</si>
  <si>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</si>
  <si>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</si>
  <si>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</si>
  <si>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</si>
  <si>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</si>
  <si>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</si>
  <si>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</si>
  <si>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</si>
  <si>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</si>
  <si>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</si>
  <si>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</si>
  <si>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</si>
  <si>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</si>
  <si>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</si>
  <si>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</si>
  <si>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</si>
  <si>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</si>
  <si>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</si>
  <si>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</si>
  <si>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</si>
  <si>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</si>
  <si>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</si>
  <si>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</si>
  <si>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</si>
  <si>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</si>
  <si>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</si>
  <si>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</si>
  <si>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</si>
  <si>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</si>
  <si>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</si>
  <si>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</si>
  <si>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</si>
  <si>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</si>
  <si>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</si>
  <si>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</si>
  <si>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</si>
  <si>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</si>
  <si>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</si>
  <si>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</si>
  <si>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</si>
  <si>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</si>
  <si>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</si>
  <si>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</si>
  <si>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</si>
  <si>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</si>
  <si>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</si>
  <si>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</si>
  <si>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</si>
  <si>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</si>
  <si>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</si>
  <si>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</si>
  <si>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</si>
  <si>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</si>
  <si>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</si>
  <si>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</si>
  <si>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</si>
  <si>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</si>
  <si>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</si>
  <si>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</si>
  <si>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</si>
  <si>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</si>
  <si>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</si>
  <si>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</si>
  <si>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</si>
  <si>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</si>
  <si>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</si>
  <si>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</si>
  <si>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</si>
  <si>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</si>
  <si>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</si>
  <si>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</si>
  <si>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</si>
  <si>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</si>
  <si>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</si>
  <si>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</si>
  <si>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</si>
  <si>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</si>
  <si>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</si>
  <si>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</si>
  <si>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</si>
  <si>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</si>
  <si>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</si>
  <si>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</si>
  <si>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</si>
  <si>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</si>
  <si>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</si>
  <si>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</si>
  <si>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</si>
  <si>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</si>
  <si>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</si>
  <si>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</si>
  <si>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</si>
  <si>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</si>
  <si>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</si>
  <si>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</si>
  <si>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</si>
  <si>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</si>
  <si>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</si>
  <si>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</si>
  <si>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</si>
  <si>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</si>
  <si>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</si>
  <si>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</si>
  <si>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</si>
  <si>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</si>
  <si>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</si>
  <si>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</si>
  <si>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</si>
  <si>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</si>
  <si>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</si>
  <si>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</si>
  <si>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</si>
  <si>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</si>
  <si>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</si>
  <si>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</si>
  <si>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</si>
  <si>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</si>
  <si>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</si>
  <si>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</si>
  <si>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</si>
  <si>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</si>
  <si>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</si>
  <si>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</si>
  <si>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</si>
  <si>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</si>
  <si>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</si>
  <si>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</si>
  <si>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</si>
  <si>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</si>
  <si>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</si>
  <si>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</si>
  <si>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</si>
  <si>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</si>
  <si>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</si>
  <si>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</si>
  <si>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</si>
  <si>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</si>
  <si>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</si>
  <si>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</si>
  <si>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</si>
  <si>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</si>
  <si>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</si>
  <si>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</si>
  <si>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</si>
  <si>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</si>
  <si>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</si>
  <si>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</si>
  <si>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</si>
  <si>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</si>
  <si>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</si>
  <si>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</si>
  <si>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</si>
  <si>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</si>
  <si>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</si>
  <si>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</si>
  <si>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</si>
  <si>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</si>
  <si>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</si>
  <si>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</si>
  <si>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</si>
  <si>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</si>
  <si>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</si>
  <si>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</si>
  <si>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</si>
  <si>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</si>
  <si>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</si>
  <si>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</si>
  <si>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</si>
  <si>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</si>
  <si>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</si>
  <si>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</si>
  <si>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</si>
  <si>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</si>
  <si>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</si>
  <si>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</si>
  <si>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</si>
  <si>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</si>
  <si>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</si>
  <si>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</si>
  <si>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</si>
  <si>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</si>
  <si>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</si>
  <si>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</si>
  <si>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</si>
  <si>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</si>
  <si>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</si>
  <si>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</si>
  <si>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</si>
  <si>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</si>
  <si>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</si>
  <si>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</si>
  <si>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</si>
  <si>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</si>
  <si>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</si>
  <si>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</si>
  <si>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</si>
  <si>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</si>
  <si>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</si>
  <si>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</si>
  <si>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</si>
  <si>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</si>
  <si>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</si>
  <si>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</si>
  <si>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</si>
  <si>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</si>
  <si>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</si>
  <si>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</si>
  <si>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</si>
  <si>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</si>
  <si>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</si>
  <si>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</si>
  <si>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</si>
  <si>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</si>
  <si>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</si>
  <si>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</si>
  <si>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</si>
  <si>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</si>
  <si>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</si>
  <si>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</si>
  <si>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</si>
  <si>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</si>
  <si>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</si>
  <si>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</si>
  <si>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</si>
  <si>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</si>
  <si>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</si>
  <si>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</si>
  <si>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</si>
  <si>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</si>
  <si>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</si>
  <si>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</si>
  <si>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</si>
  <si>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</si>
  <si>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</si>
  <si>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</si>
  <si>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</si>
  <si>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</si>
  <si>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</si>
  <si>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</si>
  <si>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</si>
  <si>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</si>
  <si>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</si>
  <si>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</si>
  <si>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</si>
  <si>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</si>
  <si>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</si>
  <si>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</si>
  <si>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</si>
  <si>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</si>
  <si>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</si>
  <si>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</si>
  <si>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</si>
  <si>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</si>
  <si>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</si>
  <si>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</si>
  <si>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</si>
  <si>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</si>
  <si>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</si>
  <si>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</si>
  <si>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</si>
  <si>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</si>
  <si>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</si>
  <si>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</si>
  <si>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</si>
  <si>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</si>
  <si>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</si>
  <si>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</si>
  <si>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</si>
  <si>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</si>
  <si>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</si>
  <si>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</si>
  <si>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</si>
  <si>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</si>
  <si>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</si>
  <si>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</si>
  <si>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</si>
  <si>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</si>
  <si>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</si>
  <si>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</si>
  <si>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</si>
  <si>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</si>
  <si>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</si>
  <si>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</si>
  <si>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</si>
  <si>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</si>
  <si>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</si>
  <si>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</si>
  <si>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</si>
  <si>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</si>
  <si>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</si>
  <si>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</si>
  <si>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</si>
  <si>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</si>
  <si>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</si>
  <si>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</si>
  <si>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</si>
  <si>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</si>
  <si>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</si>
  <si>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</si>
  <si>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</si>
  <si>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</si>
  <si>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</si>
  <si>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</si>
  <si>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</si>
  <si>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</si>
  <si>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</si>
  <si>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</si>
  <si>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</si>
  <si>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</si>
  <si>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</si>
  <si>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</si>
  <si>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</si>
  <si>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</si>
  <si>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</si>
  <si>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</si>
  <si>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</si>
  <si>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</si>
  <si>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</si>
  <si>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</si>
  <si>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</si>
  <si>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</si>
  <si>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</si>
  <si>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</si>
  <si>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</si>
  <si>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</si>
  <si>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</si>
  <si>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</si>
  <si>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</si>
  <si>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</si>
  <si>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</si>
  <si>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</si>
  <si>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</si>
  <si>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</si>
  <si>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</si>
  <si>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</si>
  <si>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</si>
  <si>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</si>
  <si>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</si>
  <si>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</si>
  <si>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</si>
  <si>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</si>
  <si>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</si>
  <si>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</si>
  <si>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</si>
  <si>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</si>
  <si>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</si>
  <si>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</si>
  <si>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</si>
  <si>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</si>
  <si>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</si>
  <si>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</si>
  <si>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</si>
  <si>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</si>
  <si>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</si>
  <si>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</si>
  <si>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</si>
  <si>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</si>
  <si>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</si>
  <si>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</si>
  <si>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</si>
  <si>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</si>
  <si>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</si>
  <si>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</si>
  <si>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</si>
  <si>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</si>
  <si>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</si>
  <si>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</si>
  <si>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</si>
  <si>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</si>
  <si>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</si>
  <si>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</si>
  <si>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</si>
  <si>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</si>
  <si>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</si>
  <si>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</si>
  <si>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</si>
  <si>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</si>
  <si>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</si>
  <si>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</si>
  <si>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</si>
  <si>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</si>
  <si>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</si>
  <si>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</si>
  <si>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</si>
  <si>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</si>
  <si>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</si>
  <si>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</si>
  <si>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</si>
  <si>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</si>
  <si>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</si>
  <si>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</si>
  <si>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</si>
  <si>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</si>
  <si>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</si>
  <si>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</si>
  <si>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</si>
  <si>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</si>
  <si>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</si>
  <si>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</si>
  <si>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</si>
  <si>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</si>
  <si>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</si>
  <si>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</si>
  <si>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</si>
  <si>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</si>
  <si>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</si>
  <si>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</si>
  <si>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</si>
  <si>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</si>
  <si>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</si>
  <si>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</si>
  <si>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</si>
  <si>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</si>
  <si>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</si>
  <si>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</si>
  <si>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</si>
  <si>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</si>
  <si>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</si>
  <si>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</si>
  <si>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</si>
  <si>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</si>
  <si>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</si>
  <si>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</si>
  <si>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</si>
  <si>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</si>
  <si>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</si>
  <si>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</si>
  <si>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</si>
  <si>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</si>
  <si>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</si>
  <si>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</si>
  <si>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</si>
  <si>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</si>
  <si>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</si>
  <si>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</si>
  <si>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</si>
  <si>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</si>
  <si>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</si>
  <si>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</si>
  <si>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</si>
  <si>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</si>
  <si>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</si>
  <si>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</si>
  <si>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</si>
  <si>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</si>
  <si>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</si>
  <si>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</si>
  <si>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</si>
  <si>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</si>
  <si>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</si>
  <si>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</si>
  <si>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</si>
  <si>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</si>
  <si>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</si>
  <si>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</si>
  <si>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</si>
  <si>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</si>
  <si>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</si>
  <si>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</si>
  <si>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</si>
  <si>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</si>
  <si>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</si>
  <si>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</si>
  <si>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</si>
  <si>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</si>
  <si>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</si>
  <si>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</si>
  <si>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</si>
  <si>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</si>
  <si>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</si>
  <si>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</si>
  <si>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</si>
  <si>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</si>
  <si>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</si>
  <si>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</si>
  <si>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</si>
  <si>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</si>
  <si>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</si>
  <si>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</si>
  <si>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</si>
  <si>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</si>
  <si>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</si>
  <si>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</si>
  <si>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</si>
  <si>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</si>
  <si>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</si>
  <si>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</si>
  <si>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</si>
  <si>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</si>
  <si>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</si>
  <si>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</si>
  <si>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</si>
  <si>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</si>
  <si>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</si>
  <si>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</si>
  <si>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</si>
  <si>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</si>
  <si>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</si>
  <si>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</si>
  <si>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</si>
  <si>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</si>
  <si>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</si>
  <si>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</si>
  <si>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</si>
  <si>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</si>
  <si>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</si>
  <si>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</si>
  <si>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</si>
  <si>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</si>
  <si>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</si>
  <si>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</si>
  <si>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</si>
  <si>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</si>
  <si>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</si>
  <si>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</si>
  <si>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</si>
  <si>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</si>
  <si>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</si>
  <si>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</si>
  <si>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</si>
  <si>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</si>
  <si>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</si>
  <si>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</si>
  <si>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</si>
  <si>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</si>
  <si>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</si>
  <si>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</si>
  <si>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</si>
  <si>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</si>
  <si>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</si>
  <si>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</si>
  <si>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</si>
  <si>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</si>
  <si>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</si>
  <si>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</si>
  <si>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</si>
  <si>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</si>
  <si>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</si>
  <si>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</si>
  <si>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</si>
  <si>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</si>
  <si>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</si>
  <si>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</si>
  <si>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</si>
  <si>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</si>
  <si>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</si>
  <si>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</si>
  <si>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</si>
  <si>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</si>
  <si>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</si>
  <si>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</si>
  <si>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</si>
  <si>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</si>
  <si>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</si>
  <si>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</si>
  <si>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</si>
  <si>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</si>
  <si>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</si>
  <si>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</si>
  <si>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</si>
  <si>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</si>
  <si>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</si>
  <si>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</si>
  <si>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</si>
  <si>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</si>
  <si>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</si>
  <si>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</si>
  <si>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</si>
  <si>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</si>
  <si>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</si>
  <si>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</si>
  <si>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</si>
  <si>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</si>
  <si>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</si>
  <si>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</si>
  <si>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</si>
  <si>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</si>
  <si>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</si>
  <si>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</si>
  <si>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</si>
  <si>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</si>
  <si>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</si>
  <si>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</si>
  <si>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</si>
  <si>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</si>
  <si>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</si>
  <si>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</si>
  <si>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</si>
  <si>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</si>
  <si>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</si>
  <si>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</si>
  <si>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</si>
  <si>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</si>
  <si>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</si>
  <si>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</si>
  <si>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</si>
  <si>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</si>
  <si>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</si>
  <si>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</si>
  <si>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</si>
  <si>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</si>
  <si>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</si>
  <si>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</si>
  <si>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</si>
  <si>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</si>
  <si>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</si>
  <si>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</si>
  <si>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</si>
  <si>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</si>
  <si>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</si>
  <si>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</si>
  <si>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</si>
  <si>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</si>
  <si>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</si>
  <si>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</si>
  <si>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</si>
  <si>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</si>
  <si>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</si>
  <si>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</si>
  <si>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</si>
  <si>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</si>
  <si>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</si>
  <si>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</si>
  <si>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</si>
  <si>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</si>
  <si>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</si>
  <si>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</si>
  <si>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</si>
  <si>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</si>
  <si>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</si>
  <si>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</si>
  <si>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</si>
  <si>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</si>
  <si>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</si>
  <si>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</si>
  <si>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</si>
  <si>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</si>
  <si>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</si>
  <si>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</si>
  <si>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</si>
  <si>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</si>
  <si>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</si>
  <si>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</si>
  <si>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</si>
  <si>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</si>
  <si>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</si>
  <si>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</si>
  <si>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</si>
  <si>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</si>
  <si>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</si>
  <si>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</si>
  <si>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</si>
  <si>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</si>
  <si>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</si>
  <si>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</si>
  <si>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</si>
  <si>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</si>
  <si>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</si>
  <si>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</si>
  <si>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</si>
  <si>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</si>
  <si>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</si>
  <si>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</si>
  <si>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</si>
  <si>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</si>
  <si>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</si>
  <si>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</si>
  <si>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</si>
  <si>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</si>
  <si>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</si>
  <si>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</si>
  <si>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</si>
  <si>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</si>
  <si>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</si>
  <si>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</si>
  <si>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</si>
  <si>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</si>
  <si>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</si>
  <si>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</si>
  <si>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</si>
  <si>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</si>
  <si>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</si>
  <si>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</si>
  <si>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</si>
  <si>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</si>
  <si>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</si>
  <si>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</si>
  <si>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</si>
  <si>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</si>
  <si>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</si>
  <si>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</si>
  <si>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</si>
  <si>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</si>
  <si>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</si>
  <si>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</si>
  <si>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</si>
  <si>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</si>
  <si>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</si>
  <si>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</si>
  <si>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</si>
  <si>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</si>
  <si>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</si>
  <si>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</si>
  <si>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</si>
  <si>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</si>
  <si>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</si>
  <si>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</si>
  <si>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</si>
  <si>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</si>
  <si>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</si>
  <si>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</si>
  <si>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</si>
  <si>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</si>
  <si>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</si>
  <si>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</si>
  <si>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</si>
  <si>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</si>
  <si>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</si>
  <si>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</si>
  <si>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</si>
  <si>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</si>
  <si>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</si>
  <si>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</si>
  <si>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</si>
  <si>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</si>
  <si>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</si>
  <si>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</si>
  <si>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</si>
  <si>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</si>
  <si>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</si>
  <si>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</si>
  <si>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</si>
  <si>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</si>
  <si>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</si>
  <si>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</si>
  <si>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</si>
  <si>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</si>
  <si>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</si>
  <si>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</si>
  <si>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</si>
  <si>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</si>
  <si>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</si>
  <si>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</si>
  <si>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</si>
  <si>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</si>
  <si>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</si>
  <si>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</si>
  <si>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</si>
  <si>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</si>
  <si>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</si>
  <si>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</si>
  <si>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</si>
  <si>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</si>
  <si>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</si>
  <si>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</si>
  <si>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</si>
  <si>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</si>
  <si>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</si>
  <si>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</si>
  <si>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</si>
  <si>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</si>
  <si>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</si>
  <si>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</si>
  <si>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</si>
  <si>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</si>
  <si>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</si>
  <si>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</si>
  <si>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</si>
  <si>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</si>
  <si>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</si>
  <si>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</si>
  <si>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</si>
  <si>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</si>
  <si>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</si>
  <si>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</si>
  <si>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</si>
  <si>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</si>
  <si>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</si>
  <si>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</si>
  <si>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</si>
  <si>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</si>
  <si>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</si>
  <si>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</si>
  <si>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</si>
  <si>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</si>
  <si>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</si>
  <si>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</si>
  <si>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</si>
  <si>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</si>
  <si>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</si>
  <si>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</si>
  <si>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</si>
  <si>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</si>
  <si>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</si>
  <si>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</si>
  <si>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</si>
  <si>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</si>
  <si>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</si>
  <si>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</si>
  <si>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</si>
  <si>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</si>
  <si>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</si>
  <si>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</si>
  <si>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</si>
  <si>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</si>
  <si>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</si>
  <si>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</si>
  <si>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</si>
  <si>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</si>
  <si>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</si>
  <si>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</si>
  <si>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</si>
  <si>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</si>
  <si>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</si>
  <si>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</si>
  <si>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</si>
  <si>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</si>
  <si>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</si>
  <si>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</si>
  <si>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</si>
  <si>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</si>
  <si>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</si>
  <si>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</si>
  <si>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</si>
  <si>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</si>
  <si>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</si>
  <si>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</si>
  <si>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</si>
  <si>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</si>
  <si>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</si>
  <si>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</si>
  <si>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</si>
  <si>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</si>
  <si>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</si>
  <si>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</si>
  <si>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</si>
  <si>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</si>
  <si>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</si>
  <si>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</si>
  <si>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</si>
  <si>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</si>
  <si>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</si>
  <si>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</si>
  <si>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</si>
  <si>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</si>
  <si>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</si>
  <si>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</si>
  <si>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</si>
  <si>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</si>
  <si>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</si>
  <si>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</si>
  <si>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</si>
  <si>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</si>
  <si>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</si>
  <si>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</si>
  <si>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</si>
  <si>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</si>
  <si>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</si>
  <si>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</si>
  <si>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</si>
  <si>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</si>
  <si>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</si>
  <si>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</si>
  <si>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</si>
  <si>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</si>
  <si>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</si>
  <si>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</si>
  <si>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</si>
  <si>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</si>
  <si>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</si>
  <si>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</si>
  <si>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</si>
  <si>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</si>
  <si>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</si>
  <si>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</si>
  <si>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</si>
  <si>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</si>
  <si>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</si>
  <si>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</si>
  <si>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</si>
  <si>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</si>
  <si>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</si>
  <si>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</si>
  <si>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</si>
  <si>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</si>
  <si>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</si>
  <si>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</si>
  <si>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</si>
  <si>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</si>
  <si>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</si>
  <si>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</si>
  <si>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</si>
  <si>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</si>
  <si>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</si>
  <si>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</si>
  <si>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</si>
  <si>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</si>
  <si>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</si>
  <si>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</si>
  <si>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</si>
  <si>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</si>
  <si>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</si>
  <si>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</si>
  <si>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</si>
  <si>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</si>
  <si>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</si>
  <si>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</si>
  <si>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</si>
  <si>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</si>
  <si>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</si>
  <si>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</si>
  <si>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</si>
  <si>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</si>
  <si>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</si>
  <si>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</si>
  <si>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</si>
  <si>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</si>
  <si>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</si>
  <si>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</si>
  <si>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</si>
  <si>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</si>
  <si>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</si>
  <si>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</si>
  <si>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</si>
  <si>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</si>
  <si>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</si>
  <si>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</si>
  <si>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</si>
  <si>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</si>
  <si>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</si>
  <si>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</si>
  <si>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</si>
  <si>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</si>
  <si>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</si>
  <si>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</si>
  <si>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</si>
  <si>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</si>
  <si>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</si>
  <si>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</si>
  <si>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</si>
  <si>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</si>
  <si>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</si>
  <si>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</si>
  <si>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</si>
  <si>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</si>
  <si>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</si>
  <si>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</si>
  <si>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</si>
  <si>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</si>
  <si>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</si>
  <si>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</si>
  <si>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</si>
  <si>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</si>
  <si>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</si>
  <si>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</si>
  <si>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</si>
  <si>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</si>
  <si>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</si>
  <si>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</si>
  <si>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</si>
  <si>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</si>
  <si>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</si>
  <si>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</si>
  <si>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</si>
  <si>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</si>
  <si>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</si>
  <si>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</si>
  <si>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</si>
  <si>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</si>
  <si>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</si>
  <si>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</si>
  <si>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</si>
  <si>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</si>
  <si>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</si>
  <si>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</si>
  <si>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</si>
  <si>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</si>
  <si>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</si>
  <si>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</si>
  <si>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</si>
  <si>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</si>
  <si>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</si>
  <si>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</si>
  <si>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</si>
  <si>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</si>
  <si>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</si>
  <si>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</si>
  <si>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</si>
  <si>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</si>
  <si>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</si>
  <si>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</si>
  <si>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</si>
  <si>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</si>
  <si>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</si>
  <si>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</si>
  <si>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</si>
  <si>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</si>
  <si>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</si>
  <si>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</si>
  <si>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</si>
  <si>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</si>
  <si>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</si>
  <si>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</si>
  <si>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</si>
  <si>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</si>
  <si>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</si>
  <si>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</si>
  <si>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</si>
  <si>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</si>
  <si>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</si>
  <si>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</si>
  <si>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</si>
  <si>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</si>
  <si>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</si>
  <si>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</si>
  <si>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</si>
  <si>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</si>
  <si>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</si>
  <si>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</si>
  <si>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</si>
  <si>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</si>
  <si>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</si>
  <si>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</si>
  <si>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</si>
  <si>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</si>
  <si>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</si>
  <si>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</si>
  <si>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</si>
  <si>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</si>
  <si>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</si>
  <si>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</si>
  <si>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</si>
  <si>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</si>
  <si>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</si>
  <si>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</si>
  <si>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</si>
  <si>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</si>
  <si>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</si>
  <si>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</si>
  <si>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</si>
  <si>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</si>
  <si>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</si>
  <si>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</si>
  <si>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</si>
  <si>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</si>
  <si>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</si>
  <si>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</si>
  <si>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</si>
  <si>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</si>
  <si>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</si>
  <si>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</si>
  <si>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</si>
  <si>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</si>
  <si>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</si>
  <si>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</si>
  <si>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</si>
  <si>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</si>
  <si>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</si>
  <si>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</si>
  <si>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</si>
  <si>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</si>
  <si>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</si>
  <si>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</si>
  <si>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</si>
  <si>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</si>
  <si>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</si>
  <si>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</si>
  <si>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</si>
  <si>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</si>
  <si>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</si>
  <si>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</si>
  <si>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</si>
  <si>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</si>
  <si>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</si>
  <si>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</si>
  <si>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</si>
  <si>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</si>
  <si>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</si>
  <si>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</si>
  <si>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</si>
  <si>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</si>
  <si>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</si>
  <si>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</si>
  <si>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</si>
  <si>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</si>
  <si>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</si>
  <si>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</si>
  <si>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</si>
  <si>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</si>
  <si>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</si>
  <si>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</si>
  <si>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</si>
  <si>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</si>
  <si>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</si>
  <si>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</si>
  <si>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</si>
  <si>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</si>
  <si>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</si>
  <si>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</si>
  <si>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</si>
  <si>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</si>
  <si>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</si>
  <si>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</si>
  <si>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</si>
  <si>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</si>
  <si>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</si>
  <si>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</si>
  <si>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</si>
  <si>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</si>
  <si>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</si>
  <si>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</si>
  <si>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</si>
  <si>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</si>
  <si>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</si>
  <si>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</si>
  <si>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</si>
  <si>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</si>
  <si>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</si>
  <si>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</si>
  <si>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</si>
  <si>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</si>
  <si>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</si>
  <si>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</si>
  <si>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</si>
  <si>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</si>
  <si>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</si>
  <si>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</si>
  <si>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</si>
  <si>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</si>
  <si>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</si>
  <si>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</si>
  <si>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</si>
  <si>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</si>
  <si>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</si>
  <si>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</si>
  <si>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</si>
  <si>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</si>
  <si>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</si>
  <si>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</si>
  <si>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</si>
  <si>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</si>
  <si>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</si>
  <si>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</si>
  <si>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</si>
  <si>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</si>
  <si>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</si>
  <si>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</si>
  <si>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</si>
  <si>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</si>
  <si>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</si>
  <si>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</si>
  <si>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</si>
  <si>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</si>
  <si>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</si>
  <si>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</si>
  <si>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</si>
  <si>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</si>
  <si>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</si>
  <si>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</si>
  <si>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</si>
  <si>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</si>
  <si>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</si>
  <si>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</si>
  <si>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</si>
  <si>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</si>
  <si>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</si>
  <si>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</si>
  <si>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</si>
  <si>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</si>
  <si>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</si>
  <si>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</si>
  <si>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</si>
  <si>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</si>
  <si>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</si>
  <si>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</si>
  <si>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</si>
  <si>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</si>
  <si>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</si>
  <si>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</si>
  <si>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</si>
  <si>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</si>
  <si>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</si>
  <si>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</si>
  <si>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</si>
  <si>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</si>
  <si>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</si>
  <si>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</si>
  <si>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</si>
  <si>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</si>
  <si>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</si>
  <si>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</si>
  <si>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</si>
  <si>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</si>
  <si>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</si>
  <si>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</si>
  <si>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</si>
  <si>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</si>
  <si>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</si>
  <si>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</si>
  <si>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</si>
  <si>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</si>
  <si>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</si>
  <si>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</si>
  <si>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</si>
  <si>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</si>
  <si>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</si>
  <si>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</si>
  <si>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</si>
  <si>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</si>
  <si>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</si>
  <si>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</si>
  <si>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</si>
  <si>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</si>
  <si>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</si>
  <si>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</si>
  <si>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</si>
  <si>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</si>
  <si>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</si>
  <si>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</si>
  <si>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</si>
  <si>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</si>
  <si>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</si>
  <si>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</si>
  <si>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</si>
  <si>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</si>
  <si>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</si>
  <si>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</si>
  <si>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</si>
  <si>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</si>
  <si>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</si>
  <si>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</si>
  <si>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</si>
  <si>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</si>
  <si>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</si>
  <si>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</si>
  <si>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</si>
  <si>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</si>
  <si>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</si>
  <si>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</si>
  <si>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</si>
  <si>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</si>
  <si>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</si>
  <si>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</si>
  <si>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</si>
  <si>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</si>
  <si>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</si>
  <si>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</si>
  <si>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</si>
  <si>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</si>
  <si>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</si>
  <si>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</si>
  <si>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</si>
  <si>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</si>
  <si>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</si>
  <si>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</si>
  <si>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</si>
  <si>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</si>
  <si>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</si>
  <si>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</si>
  <si>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</si>
  <si>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</si>
  <si>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</si>
  <si>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</si>
  <si>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</si>
  <si>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</si>
  <si>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</si>
  <si>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</si>
  <si>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</si>
  <si>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</si>
  <si>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</si>
  <si>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</si>
  <si>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</si>
  <si>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</si>
  <si>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</si>
  <si>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</si>
  <si>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</si>
  <si>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</si>
  <si>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</si>
  <si>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</si>
  <si>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</si>
  <si>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</si>
  <si>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</si>
  <si>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</si>
  <si>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</si>
  <si>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</si>
  <si>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</si>
  <si>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</si>
  <si>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</si>
  <si>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</si>
  <si>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</si>
  <si>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</si>
  <si>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</si>
  <si>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</si>
  <si>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</si>
  <si>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</si>
  <si>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</si>
  <si>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</si>
  <si>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</si>
  <si>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</si>
  <si>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</si>
  <si>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</si>
  <si>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</si>
  <si>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</si>
  <si>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</si>
  <si>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</si>
  <si>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</si>
  <si>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</si>
  <si>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</si>
  <si>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</si>
  <si>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</si>
  <si>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</si>
  <si>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</si>
  <si>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</si>
  <si>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</si>
  <si>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</si>
  <si>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</si>
  <si>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</si>
  <si>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</si>
  <si>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</si>
  <si>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</si>
  <si>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</si>
  <si>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</si>
  <si>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</si>
  <si>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</si>
  <si>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</si>
  <si>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</si>
  <si>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</si>
  <si>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</si>
  <si>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</si>
  <si>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</si>
  <si>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</si>
  <si>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</si>
  <si>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</si>
  <si>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</si>
  <si>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</si>
  <si>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</si>
  <si>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</si>
  <si>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</si>
  <si>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</si>
  <si>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</si>
  <si>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</si>
  <si>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</si>
  <si>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</si>
  <si>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</si>
  <si>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</si>
  <si>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</si>
  <si>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</si>
  <si>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</si>
  <si>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</si>
  <si>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</si>
  <si>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</si>
  <si>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</si>
  <si>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</si>
  <si>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</si>
  <si>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</si>
  <si>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</si>
  <si>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</si>
  <si>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</si>
  <si>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</si>
  <si>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</si>
  <si>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</si>
  <si>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</si>
  <si>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</si>
  <si>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</si>
  <si>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</si>
  <si>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</si>
  <si>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</si>
  <si>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</si>
  <si>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</si>
  <si>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</si>
  <si>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</si>
  <si>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</si>
  <si>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</si>
  <si>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</si>
  <si>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</si>
  <si>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</si>
  <si>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</si>
  <si>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</si>
  <si>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</si>
  <si>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</si>
  <si>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</si>
  <si>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</si>
  <si>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</si>
  <si>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</si>
  <si>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</si>
  <si>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</si>
  <si>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</si>
  <si>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</si>
  <si>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</si>
  <si>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</si>
  <si>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</si>
  <si>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</si>
  <si>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</si>
  <si>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</si>
  <si>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</si>
  <si>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</si>
  <si>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</si>
  <si>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</si>
  <si>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</si>
  <si>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</si>
  <si>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</si>
  <si>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</si>
  <si>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</si>
  <si>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</si>
  <si>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</si>
  <si>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</si>
  <si>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</si>
  <si>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</si>
  <si>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</si>
  <si>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</si>
  <si>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</si>
  <si>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</si>
  <si>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</si>
  <si>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</si>
  <si>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</si>
  <si>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</si>
  <si>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</si>
  <si>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</si>
  <si>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</si>
  <si>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</si>
  <si>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</si>
  <si>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</si>
  <si>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</si>
  <si>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</si>
  <si>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</si>
  <si>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</si>
  <si>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</si>
  <si>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</si>
  <si>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</si>
  <si>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</si>
  <si>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</si>
  <si>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</si>
  <si>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</si>
  <si>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</si>
  <si>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</si>
  <si>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</si>
  <si>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</si>
  <si>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</si>
  <si>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</si>
  <si>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</si>
  <si>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</si>
  <si>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</si>
  <si>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</si>
  <si>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</si>
  <si>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</si>
  <si>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</si>
  <si>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</si>
  <si>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</si>
  <si>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</si>
  <si>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</si>
  <si>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</si>
  <si>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</si>
  <si>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</si>
  <si>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</si>
  <si>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</si>
  <si>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</si>
  <si>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</si>
  <si>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</si>
  <si>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</si>
  <si>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</si>
  <si>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</si>
  <si>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</si>
  <si>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</si>
  <si>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</si>
  <si>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</si>
  <si>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</si>
  <si>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</si>
  <si>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</si>
  <si>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</si>
  <si>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</si>
  <si>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</si>
  <si>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</si>
  <si>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</si>
  <si>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</si>
  <si>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</si>
  <si>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</si>
  <si>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</si>
  <si>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</si>
  <si>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</si>
  <si>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</si>
  <si>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</si>
  <si>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</si>
  <si>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</si>
  <si>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</si>
  <si>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</si>
  <si>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</si>
  <si>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</si>
  <si>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</si>
  <si>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</si>
  <si>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</si>
  <si>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</si>
  <si>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</si>
  <si>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</si>
  <si>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</si>
  <si>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</si>
  <si>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</si>
  <si>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</si>
  <si>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</si>
  <si>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</si>
  <si>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</si>
  <si>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</si>
  <si>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</si>
  <si>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</si>
  <si>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</si>
  <si>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</si>
  <si>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</si>
  <si>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</si>
  <si>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</si>
  <si>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</si>
  <si>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</si>
  <si>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</si>
  <si>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</si>
  <si>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</si>
  <si>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</si>
  <si>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</si>
  <si>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</si>
  <si>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</si>
  <si>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</si>
  <si>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</si>
  <si>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</si>
  <si>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</si>
  <si>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</si>
  <si>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</si>
  <si>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</si>
  <si>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</si>
  <si>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</si>
  <si>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</si>
  <si>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</si>
  <si>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</si>
  <si>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</si>
  <si>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</si>
  <si>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</si>
  <si>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</si>
  <si>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</si>
  <si>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</si>
  <si>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</si>
  <si>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</si>
  <si>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</si>
  <si>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</si>
  <si>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</si>
  <si>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</si>
  <si>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</si>
  <si>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</si>
  <si>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</si>
  <si>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</si>
  <si>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</si>
  <si>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</si>
  <si>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</si>
  <si>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</si>
  <si>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</si>
  <si>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</si>
  <si>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</si>
  <si>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</si>
  <si>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</si>
  <si>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</si>
  <si>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</si>
  <si>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</si>
  <si>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</si>
  <si>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</si>
  <si>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</si>
  <si>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</si>
  <si>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</si>
  <si>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</si>
  <si>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</si>
  <si>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</si>
  <si>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</si>
  <si>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</si>
  <si>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</si>
  <si>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</si>
  <si>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</si>
  <si>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</si>
  <si>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</si>
  <si>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</si>
  <si>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</si>
  <si>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</si>
  <si>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</si>
  <si>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</si>
  <si>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</si>
  <si>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</si>
  <si>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</si>
  <si>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</si>
  <si>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</si>
  <si>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</si>
  <si>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</si>
  <si>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</si>
  <si>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</si>
  <si>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</si>
  <si>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</si>
  <si>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</si>
  <si>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</si>
  <si>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</si>
  <si>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</si>
  <si>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</si>
  <si>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</si>
  <si>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</si>
  <si>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</si>
  <si>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</si>
  <si>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</si>
  <si>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</si>
  <si>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</si>
  <si>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</si>
  <si>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</si>
  <si>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</si>
  <si>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</si>
  <si>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</si>
  <si>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</si>
  <si>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</si>
  <si>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</si>
  <si>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</si>
  <si>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</si>
  <si>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</si>
  <si>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</si>
  <si>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</si>
  <si>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</si>
  <si>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</si>
  <si>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</si>
  <si>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</si>
  <si>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</si>
  <si>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</si>
  <si>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</si>
  <si>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</si>
  <si>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</si>
  <si>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</si>
  <si>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</si>
  <si>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</si>
  <si>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</si>
  <si>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</si>
  <si>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</si>
  <si>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</si>
  <si>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</si>
  <si>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</si>
  <si>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</si>
  <si>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</si>
  <si>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</si>
  <si>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</si>
  <si>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</si>
  <si>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</si>
  <si>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</si>
  <si>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</si>
  <si>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</si>
  <si>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</si>
  <si>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</si>
  <si>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</si>
  <si>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</si>
  <si>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</si>
  <si>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</si>
  <si>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</si>
  <si>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</si>
  <si>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</si>
  <si>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</si>
  <si>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</si>
  <si>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</si>
  <si>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</si>
  <si>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</si>
  <si>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</si>
  <si>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</si>
  <si>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</si>
  <si>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</si>
  <si>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</si>
  <si>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</si>
  <si>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</si>
  <si>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</si>
  <si>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</si>
  <si>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</si>
  <si>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</si>
  <si>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</si>
  <si>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</si>
  <si>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</si>
  <si>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</si>
  <si>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</si>
  <si>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</si>
  <si>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</si>
  <si>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</si>
  <si>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</si>
  <si>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</si>
  <si>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</si>
  <si>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</si>
  <si>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</si>
  <si>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</si>
  <si>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</si>
  <si>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</si>
  <si>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</si>
  <si>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</si>
  <si>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</si>
  <si>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</si>
  <si>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</si>
  <si>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</si>
  <si>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</si>
  <si>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</si>
  <si>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</si>
  <si>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</si>
  <si>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</si>
  <si>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</si>
  <si>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</si>
  <si>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</si>
  <si>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</si>
  <si>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</si>
  <si>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</si>
  <si>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</si>
  <si>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</si>
  <si>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</si>
  <si>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</si>
  <si>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</si>
  <si>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</si>
  <si>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</si>
  <si>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</si>
  <si>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</si>
  <si>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</si>
  <si>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</si>
  <si>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</si>
  <si>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</si>
  <si>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</si>
  <si>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</si>
  <si>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</si>
  <si>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</si>
  <si>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</si>
  <si>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</si>
  <si>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</si>
  <si>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</si>
  <si>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</si>
  <si>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</si>
  <si>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</si>
  <si>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</si>
  <si>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</si>
  <si>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</si>
  <si>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</si>
  <si>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</si>
  <si>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</si>
  <si>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</si>
  <si>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</si>
  <si>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</si>
  <si>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</si>
  <si>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</si>
  <si>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</si>
  <si>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</si>
  <si>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</si>
  <si>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</si>
  <si>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</si>
  <si>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</si>
  <si>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</si>
  <si>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</si>
  <si>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</si>
  <si>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</si>
  <si>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</si>
  <si>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</si>
  <si>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</si>
  <si>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</si>
  <si>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</si>
  <si>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</si>
  <si>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</si>
  <si>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</si>
  <si>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</si>
  <si>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</si>
  <si>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</si>
  <si>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</si>
  <si>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</si>
  <si>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</si>
  <si>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</si>
  <si>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</si>
  <si>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</si>
  <si>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</si>
  <si>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</si>
  <si>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</si>
  <si>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</si>
  <si>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</si>
  <si>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</si>
  <si>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</si>
  <si>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</si>
  <si>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</si>
  <si>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</si>
  <si>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</si>
  <si>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</si>
  <si>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</si>
  <si>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</si>
  <si>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</si>
  <si>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</si>
  <si>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</si>
  <si>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</si>
  <si>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</si>
  <si>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</si>
  <si>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</si>
  <si>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</si>
  <si>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</si>
  <si>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</si>
  <si>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</si>
  <si>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</si>
  <si>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</si>
  <si>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</si>
  <si>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</si>
  <si>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</si>
  <si>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</si>
  <si>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</si>
  <si>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</si>
  <si>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</si>
  <si>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</si>
  <si>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</si>
  <si>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</si>
  <si>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</si>
  <si>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</si>
  <si>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</si>
  <si>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</si>
  <si>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</si>
  <si>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</si>
  <si>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</si>
  <si>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</si>
  <si>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</si>
  <si>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</si>
  <si>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</si>
  <si>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</si>
  <si>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</si>
  <si>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</si>
  <si>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</si>
  <si>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</si>
  <si>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</si>
  <si>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</si>
  <si>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</si>
  <si>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</si>
  <si>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</si>
  <si>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</si>
  <si>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</si>
  <si>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</si>
  <si>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</si>
  <si>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</si>
  <si>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</si>
  <si>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</si>
  <si>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</si>
  <si>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</si>
  <si>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</si>
  <si>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</si>
  <si>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</si>
  <si>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</si>
  <si>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</si>
  <si>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</si>
  <si>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</si>
  <si>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</si>
  <si>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</si>
  <si>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</si>
  <si>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</si>
  <si>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</si>
  <si>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</si>
  <si>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</si>
  <si>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</si>
  <si>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</si>
  <si>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</si>
  <si>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</si>
  <si>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</si>
  <si>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</si>
  <si>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</si>
  <si>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</si>
  <si>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</si>
  <si>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</si>
  <si>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</si>
  <si>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</si>
  <si>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</si>
  <si>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</si>
  <si>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</si>
  <si>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</si>
  <si>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</si>
  <si>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</si>
  <si>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</si>
  <si>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</si>
  <si>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</si>
  <si>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</si>
  <si>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</si>
  <si>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</si>
  <si>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</si>
  <si>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</si>
  <si>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</si>
  <si>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</si>
  <si>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</si>
  <si>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</si>
  <si>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</si>
  <si>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</si>
  <si>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</si>
  <si>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</si>
  <si>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</si>
  <si>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</si>
  <si>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</si>
  <si>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</si>
  <si>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</si>
  <si>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</si>
  <si>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</si>
  <si>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</si>
  <si>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</si>
  <si>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</si>
  <si>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</si>
  <si>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</si>
  <si>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</si>
  <si>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</si>
  <si>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</si>
  <si>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</si>
  <si>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</si>
  <si>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</si>
  <si>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</si>
  <si>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</si>
  <si>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</si>
  <si>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</si>
  <si>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</si>
  <si>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</si>
  <si>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</si>
  <si>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</si>
  <si>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</si>
  <si>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</si>
  <si>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</si>
  <si>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</si>
  <si>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</si>
  <si>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</si>
  <si>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</si>
  <si>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</si>
  <si>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</si>
  <si>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</si>
  <si>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</si>
  <si>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</si>
  <si>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</si>
  <si>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</si>
  <si>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</si>
  <si>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</si>
  <si>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</si>
  <si>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</si>
  <si>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</si>
  <si>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</si>
  <si>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</si>
  <si>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</si>
  <si>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</si>
  <si>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</si>
  <si>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</si>
  <si>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</si>
  <si>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</si>
  <si>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</si>
  <si>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</si>
  <si>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</si>
  <si>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</si>
  <si>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</si>
  <si>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</si>
  <si>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</si>
  <si>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</si>
  <si>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</si>
  <si>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</si>
  <si>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</si>
  <si>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</si>
  <si>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</si>
  <si>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</si>
  <si>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</si>
  <si>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</si>
  <si>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</si>
  <si>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</si>
  <si>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</si>
  <si>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</si>
  <si>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</si>
  <si>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</si>
  <si>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</si>
  <si>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</si>
  <si>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</si>
  <si>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</si>
  <si>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</si>
  <si>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</si>
  <si>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</si>
  <si>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</si>
  <si>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</si>
  <si>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</si>
  <si>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</si>
  <si>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</si>
  <si>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</si>
  <si>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</si>
  <si>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</si>
  <si>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</si>
  <si>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</si>
  <si>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</si>
  <si>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</si>
  <si>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</si>
  <si>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</si>
  <si>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</si>
  <si>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</si>
  <si>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</si>
  <si>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</si>
  <si>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</si>
  <si>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</si>
  <si>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</si>
  <si>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</si>
  <si>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</si>
  <si>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</si>
  <si>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</si>
  <si>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</si>
  <si>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</si>
  <si>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</si>
  <si>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</si>
  <si>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</si>
  <si>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</si>
  <si>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</si>
  <si>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</si>
  <si>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</si>
  <si>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</si>
  <si>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</si>
  <si>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</si>
  <si>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</si>
  <si>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</si>
  <si>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</si>
  <si>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</si>
  <si>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</si>
  <si>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</si>
  <si>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</si>
  <si>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</si>
  <si>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</si>
  <si>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</si>
  <si>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</si>
  <si>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</si>
  <si>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</si>
  <si>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</si>
  <si>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</si>
  <si>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</si>
  <si>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</si>
  <si>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</si>
  <si>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</si>
  <si>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</si>
  <si>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</si>
  <si>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</si>
  <si>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</si>
  <si>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</si>
  <si>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</si>
  <si>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</si>
  <si>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</si>
  <si>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</si>
  <si>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</si>
  <si>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</si>
  <si>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</si>
  <si>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</si>
  <si>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</si>
  <si>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</si>
  <si>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</si>
  <si>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</si>
  <si>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</si>
  <si>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</si>
  <si>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</si>
  <si>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</si>
  <si>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</si>
  <si>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</si>
  <si>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</si>
  <si>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</si>
  <si>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</si>
  <si>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</si>
  <si>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</si>
  <si>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</si>
  <si>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</si>
  <si>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</si>
  <si>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</si>
  <si>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</si>
  <si>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</si>
  <si>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</si>
  <si>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</si>
  <si>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</si>
  <si>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</si>
  <si>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</si>
  <si>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</si>
  <si>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</si>
  <si>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</si>
  <si>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</si>
  <si>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</si>
  <si>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</si>
  <si>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</si>
  <si>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</si>
  <si>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</si>
  <si>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</si>
  <si>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</si>
  <si>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</si>
  <si>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</si>
  <si>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</si>
  <si>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</si>
  <si>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</si>
  <si>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</si>
  <si>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</si>
  <si>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</si>
  <si>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</si>
  <si>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</si>
  <si>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</si>
  <si>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</si>
  <si>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</si>
  <si>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</si>
  <si>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</si>
  <si>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</si>
  <si>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</si>
  <si>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</si>
  <si>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</si>
  <si>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</si>
  <si>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</si>
  <si>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</si>
  <si>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</si>
  <si>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</si>
  <si>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</si>
  <si>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</si>
  <si>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</si>
  <si>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</si>
  <si>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</si>
  <si>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</si>
  <si>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</si>
  <si>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</si>
  <si>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</si>
  <si>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</si>
  <si>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</si>
  <si>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</si>
  <si>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</si>
  <si>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</si>
  <si>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</si>
  <si>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</si>
  <si>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</si>
  <si>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</si>
  <si>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</si>
  <si>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</si>
  <si>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</si>
  <si>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</si>
  <si>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</si>
  <si>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</si>
  <si>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</si>
  <si>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</si>
  <si>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</si>
  <si>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</si>
  <si>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</si>
  <si>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</si>
  <si>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</si>
  <si>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</si>
  <si>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</si>
  <si>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</si>
  <si>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</si>
  <si>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</si>
  <si>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</si>
  <si>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</si>
  <si>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</si>
  <si>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</si>
  <si>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</si>
  <si>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</si>
  <si>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</si>
  <si>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</si>
  <si>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</si>
  <si>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</si>
  <si>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</si>
  <si>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</si>
  <si>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</si>
  <si>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</si>
  <si>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</si>
  <si>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</si>
  <si>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</si>
  <si>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</si>
  <si>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</si>
  <si>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</si>
  <si>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</si>
  <si>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</si>
  <si>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</si>
  <si>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</si>
  <si>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</si>
  <si>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</si>
  <si>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</si>
  <si>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</si>
  <si>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</si>
  <si>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</si>
  <si>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</si>
  <si>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</si>
  <si>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</si>
  <si>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</si>
  <si>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</si>
  <si>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</si>
  <si>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</si>
  <si>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</si>
  <si>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</si>
  <si>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</si>
  <si>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</si>
  <si>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</si>
  <si>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</si>
  <si>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</si>
  <si>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</si>
  <si>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</si>
  <si>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</si>
  <si>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</si>
  <si>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</si>
  <si>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</si>
  <si>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</si>
  <si>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</si>
  <si>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</si>
  <si>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</si>
  <si>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</si>
  <si>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</si>
  <si>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</si>
  <si>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</si>
  <si>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</si>
  <si>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</si>
  <si>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</si>
  <si>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</si>
  <si>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</si>
  <si>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</si>
  <si>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</si>
  <si>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</si>
  <si>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</si>
  <si>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</si>
  <si>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</si>
  <si>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</si>
  <si>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</si>
  <si>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</si>
  <si>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</si>
  <si>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</si>
  <si>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</si>
  <si>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</si>
  <si>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</si>
  <si>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</si>
  <si>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</si>
  <si>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</si>
  <si>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</si>
  <si>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</si>
  <si>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</si>
  <si>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</si>
  <si>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</si>
  <si>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</si>
  <si>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</si>
  <si>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</si>
  <si>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</si>
  <si>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</si>
  <si>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</si>
  <si>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</si>
  <si>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</si>
  <si>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</si>
  <si>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</si>
  <si>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</si>
  <si>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</si>
  <si>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</si>
  <si>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</si>
  <si>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</si>
  <si>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</si>
  <si>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</si>
  <si>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</si>
  <si>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</si>
  <si>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</si>
  <si>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</si>
  <si>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</si>
  <si>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</si>
  <si>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</si>
  <si>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</si>
  <si>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</si>
  <si>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</si>
  <si>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</si>
  <si>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</si>
  <si>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</si>
  <si>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</si>
  <si>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</si>
  <si>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</si>
  <si>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</si>
  <si>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</si>
  <si>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</si>
  <si>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</si>
  <si>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</si>
  <si>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</si>
  <si>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</si>
  <si>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</si>
  <si>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</si>
  <si>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</si>
  <si>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</si>
  <si>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</si>
  <si>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</si>
  <si>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</si>
  <si>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</si>
  <si>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</si>
  <si>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</si>
  <si>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</si>
  <si>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</si>
  <si>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</si>
  <si>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</si>
  <si>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</si>
  <si>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</si>
  <si>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</si>
  <si>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</si>
  <si>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</si>
  <si>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</si>
  <si>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</si>
  <si>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</si>
  <si>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</si>
  <si>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</si>
  <si>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</si>
  <si>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</si>
  <si>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</si>
  <si>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</si>
  <si>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</si>
  <si>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</si>
  <si>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</si>
  <si>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</si>
  <si>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</si>
  <si>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</si>
  <si>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</si>
  <si>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</si>
  <si>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</si>
  <si>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</si>
  <si>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</si>
  <si>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</si>
  <si>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</si>
  <si>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</si>
  <si>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</si>
  <si>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</si>
  <si>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</si>
  <si>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</si>
  <si>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</si>
  <si>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</si>
  <si>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</si>
  <si>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</si>
  <si>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</si>
  <si>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</si>
  <si>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</si>
  <si>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</si>
  <si>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</si>
  <si>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</si>
  <si>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</si>
  <si>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</si>
  <si>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</si>
  <si>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</si>
  <si>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</si>
  <si>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</si>
  <si>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</si>
  <si>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</si>
  <si>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</si>
  <si>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</si>
  <si>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</si>
  <si>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</si>
  <si>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</si>
  <si>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</si>
  <si>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</si>
  <si>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</si>
  <si>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</si>
  <si>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</si>
  <si>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</si>
  <si>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</si>
  <si>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</si>
  <si>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</si>
  <si>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</si>
  <si>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</si>
  <si>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</si>
  <si>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</si>
  <si>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</si>
  <si>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</si>
  <si>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</si>
  <si>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</si>
  <si>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</si>
  <si>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</si>
  <si>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</si>
  <si>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</si>
  <si>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</si>
  <si>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</si>
  <si>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</si>
  <si>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</si>
  <si>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</si>
  <si>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</si>
  <si>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</si>
  <si>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</si>
  <si>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</si>
  <si>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</si>
  <si>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</si>
  <si>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</si>
  <si>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</si>
  <si>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</si>
  <si>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</si>
  <si>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</si>
  <si>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</si>
  <si>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</si>
  <si>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</si>
  <si>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</si>
  <si>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</si>
  <si>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</si>
  <si>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</si>
  <si>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</si>
  <si>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</si>
  <si>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</si>
  <si>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</si>
  <si>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</si>
  <si>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</si>
  <si>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</si>
  <si>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</si>
  <si>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</si>
  <si>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</si>
  <si>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</si>
  <si>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</si>
  <si>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</si>
  <si>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</si>
  <si>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</si>
  <si>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</si>
  <si>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</si>
  <si>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</si>
  <si>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</si>
  <si>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</si>
  <si>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</si>
  <si>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</si>
  <si>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</si>
  <si>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</si>
  <si>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</si>
  <si>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</si>
  <si>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</si>
  <si>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</si>
  <si>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</si>
  <si>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</si>
  <si>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</si>
  <si>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</si>
  <si>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</si>
  <si>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</si>
  <si>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</si>
  <si>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</si>
  <si>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</si>
  <si>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</si>
  <si>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</si>
  <si>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</si>
  <si>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</si>
  <si>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</si>
  <si>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</si>
  <si>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</si>
  <si>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</si>
  <si>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</si>
  <si>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</si>
  <si>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</si>
  <si>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</si>
  <si>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</si>
  <si>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</si>
  <si>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</si>
  <si>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</si>
  <si>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</si>
  <si>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</si>
  <si>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</si>
  <si>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</si>
  <si>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</si>
  <si>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</si>
  <si>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</si>
  <si>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</si>
  <si>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</si>
  <si>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</si>
  <si>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</si>
  <si>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</si>
  <si>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</si>
  <si>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</si>
  <si>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</si>
  <si>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</si>
  <si>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</si>
  <si>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</si>
  <si>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</si>
  <si>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</si>
  <si>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</si>
  <si>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</si>
  <si>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</si>
  <si>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</si>
  <si>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</si>
  <si>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</si>
  <si>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</si>
  <si>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</si>
  <si>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</si>
  <si>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</si>
  <si>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</si>
  <si>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</si>
  <si>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</si>
  <si>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</si>
  <si>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</si>
  <si>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</si>
  <si>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</si>
  <si>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</si>
  <si>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</si>
  <si>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</si>
  <si>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</si>
  <si>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</si>
  <si>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</si>
  <si>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</si>
  <si>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</si>
  <si>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</si>
  <si>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</si>
  <si>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</si>
  <si>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</si>
  <si>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</si>
  <si>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</si>
  <si>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</si>
  <si>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</si>
  <si>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</si>
  <si>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</si>
  <si>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</si>
  <si>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</si>
  <si>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</si>
  <si>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</si>
  <si>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</si>
  <si>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</si>
  <si>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</si>
  <si>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</si>
  <si>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</si>
  <si>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</si>
  <si>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</si>
  <si>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</si>
  <si>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</si>
  <si>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</si>
  <si>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</si>
  <si>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</si>
  <si>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</si>
  <si>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</si>
  <si>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</si>
  <si>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</si>
  <si>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</si>
  <si>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</si>
  <si>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</si>
  <si>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</si>
  <si>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</si>
  <si>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</si>
  <si>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</si>
  <si>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</si>
  <si>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</si>
  <si>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</si>
  <si>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</si>
  <si>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</si>
  <si>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</si>
  <si>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</si>
  <si>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</si>
  <si>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</si>
  <si>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</si>
  <si>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</si>
  <si>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</si>
  <si>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</si>
  <si>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</si>
  <si>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</si>
  <si>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</si>
  <si>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</si>
  <si>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</si>
  <si>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</si>
  <si>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</si>
  <si>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</si>
  <si>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</si>
  <si>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</si>
  <si>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</si>
  <si>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</si>
  <si>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</si>
  <si>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</si>
  <si>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</si>
  <si>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</si>
  <si>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</si>
  <si>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</si>
  <si>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</si>
  <si>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</si>
  <si>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</si>
  <si>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</si>
  <si>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</si>
  <si>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</si>
  <si>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</si>
  <si>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</si>
  <si>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</si>
  <si>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</si>
  <si>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</si>
  <si>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</si>
  <si>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</si>
  <si>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</si>
  <si>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</si>
  <si>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</si>
  <si>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</si>
  <si>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</si>
  <si>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</si>
  <si>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</si>
  <si>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</si>
  <si>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</si>
  <si>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</si>
  <si>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</si>
  <si>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</si>
  <si>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</si>
  <si>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</si>
  <si>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</si>
  <si>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</si>
  <si>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</si>
  <si>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</si>
  <si>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</si>
  <si>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</si>
  <si>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</si>
  <si>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</si>
  <si>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</si>
  <si>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</si>
  <si>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</si>
  <si>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</si>
  <si>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</si>
  <si>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</si>
  <si>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</si>
  <si>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</si>
  <si>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</si>
  <si>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</si>
  <si>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</si>
  <si>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</si>
  <si>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</si>
  <si>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</si>
  <si>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</si>
  <si>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</si>
  <si>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</si>
  <si>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</si>
  <si>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</si>
  <si>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</si>
  <si>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</si>
  <si>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</si>
  <si>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</si>
  <si>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</si>
  <si>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</si>
  <si>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</si>
  <si>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</si>
  <si>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</si>
  <si>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</si>
  <si>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</si>
  <si>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</si>
  <si>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</si>
  <si>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</si>
  <si>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</si>
  <si>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</si>
  <si>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</si>
  <si>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</si>
  <si>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</si>
  <si>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</si>
  <si>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</si>
  <si>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</si>
  <si>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</si>
  <si>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</si>
  <si>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</si>
  <si>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</si>
  <si>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</si>
  <si>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</si>
  <si>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</si>
  <si>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</si>
  <si>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</si>
  <si>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</si>
  <si>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</si>
  <si>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</si>
  <si>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</si>
  <si>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</si>
  <si>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</si>
  <si>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</si>
  <si>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</si>
  <si>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</si>
  <si>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</si>
  <si>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</si>
  <si>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</si>
  <si>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</si>
  <si>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</si>
  <si>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</si>
  <si>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</si>
  <si>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</si>
  <si>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</si>
  <si>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</si>
  <si>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</si>
  <si>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</si>
  <si>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</si>
  <si>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</si>
  <si>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</si>
  <si>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</si>
  <si>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</si>
  <si>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</si>
  <si>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</si>
  <si>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</si>
  <si>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</si>
  <si>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</si>
  <si>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</si>
  <si>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</si>
  <si>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</si>
  <si>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</si>
  <si>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</si>
  <si>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</si>
  <si>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</si>
  <si>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</si>
  <si>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</si>
  <si>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</si>
  <si>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</si>
  <si>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</si>
  <si>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</si>
  <si>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</si>
  <si>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</si>
  <si>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</si>
  <si>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</si>
  <si>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</si>
  <si>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</si>
  <si>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</si>
  <si>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</si>
  <si>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</si>
  <si>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</si>
  <si>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</si>
  <si>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</si>
  <si>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</si>
  <si>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</si>
  <si>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</si>
  <si>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</si>
  <si>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</si>
  <si>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</si>
  <si>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</si>
  <si>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</si>
  <si>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</si>
  <si>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</si>
  <si>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</si>
  <si>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</si>
  <si>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</si>
  <si>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</si>
  <si>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</si>
  <si>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</si>
  <si>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</si>
  <si>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</si>
  <si>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</si>
  <si>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</si>
  <si>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</si>
  <si>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</si>
  <si>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</si>
  <si>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</si>
  <si>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</si>
  <si>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</si>
  <si>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</si>
  <si>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</si>
  <si>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</si>
  <si>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</si>
  <si>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</si>
  <si>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</si>
  <si>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</si>
  <si>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</si>
  <si>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</si>
  <si>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</si>
  <si>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</si>
  <si>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</si>
  <si>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</si>
  <si>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</si>
  <si>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</si>
  <si>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</si>
  <si>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</si>
  <si>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</si>
  <si>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</si>
  <si>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</si>
  <si>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</si>
  <si>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</si>
  <si>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</si>
  <si>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</si>
  <si>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</si>
  <si>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</si>
  <si>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</si>
  <si>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</si>
  <si>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</si>
  <si>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</si>
  <si>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</si>
  <si>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</si>
  <si>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</si>
  <si>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</si>
  <si>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</si>
  <si>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</si>
  <si>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</si>
  <si>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</si>
  <si>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</si>
  <si>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</si>
  <si>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</si>
  <si>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</si>
  <si>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</si>
  <si>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</si>
  <si>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</si>
  <si>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</si>
  <si>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</si>
  <si>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</si>
  <si>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</si>
  <si>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</si>
  <si>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</si>
  <si>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</si>
  <si>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</si>
  <si>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</si>
  <si>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</si>
  <si>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</si>
  <si>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</si>
  <si>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</si>
  <si>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</si>
  <si>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</si>
  <si>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</si>
  <si>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</si>
  <si>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</si>
  <si>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</si>
  <si>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</si>
  <si>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</si>
  <si>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</si>
  <si>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</si>
  <si>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</si>
  <si>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</si>
  <si>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</si>
  <si>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</si>
  <si>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</si>
  <si>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</si>
  <si>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</si>
  <si>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</si>
  <si>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</si>
  <si>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</si>
  <si>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</si>
  <si>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</si>
  <si>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</si>
  <si>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</si>
  <si>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</si>
  <si>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</si>
  <si>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</si>
  <si>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</si>
  <si>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</si>
  <si>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</si>
  <si>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</si>
  <si>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</si>
  <si>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</si>
  <si>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</si>
  <si>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</si>
  <si>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</si>
  <si>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</si>
  <si>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</si>
  <si>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</si>
  <si>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</si>
  <si>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</si>
  <si>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</si>
  <si>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</si>
  <si>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</si>
  <si>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</si>
  <si>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</si>
  <si>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</si>
  <si>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</si>
  <si>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</si>
  <si>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</si>
  <si>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</si>
  <si>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</si>
  <si>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</si>
  <si>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</si>
  <si>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</si>
  <si>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</si>
  <si>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</si>
  <si>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</si>
  <si>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</si>
  <si>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</si>
  <si>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</si>
  <si>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</si>
  <si>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</si>
  <si>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</si>
  <si>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</si>
  <si>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</si>
  <si>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</si>
  <si>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</si>
  <si>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</si>
  <si>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</si>
  <si>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</si>
  <si>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</si>
  <si>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</si>
  <si>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</si>
  <si>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</si>
  <si>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</si>
  <si>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</si>
  <si>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</si>
  <si>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</si>
  <si>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</si>
  <si>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</si>
  <si>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</si>
  <si>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</si>
  <si>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</si>
  <si>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</si>
  <si>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</si>
  <si>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</si>
  <si>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</si>
  <si>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</si>
  <si>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</si>
  <si>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</si>
  <si>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</si>
  <si>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</si>
  <si>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</si>
  <si>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</si>
  <si>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</si>
  <si>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</si>
  <si>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</si>
  <si>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</si>
  <si>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</si>
  <si>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</si>
  <si>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</si>
  <si>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</si>
  <si>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</si>
  <si>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</si>
  <si>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</si>
  <si>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</si>
  <si>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</si>
  <si>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</si>
  <si>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</si>
  <si>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</si>
  <si>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</si>
  <si>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</si>
  <si>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</si>
  <si>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</si>
  <si>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</si>
  <si>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</si>
  <si>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</si>
  <si>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</si>
  <si>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</si>
  <si>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</si>
  <si>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</si>
  <si>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</si>
  <si>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</si>
  <si>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</si>
  <si>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</si>
  <si>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</si>
  <si>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</si>
  <si>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</si>
  <si>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</si>
  <si>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</si>
  <si>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</si>
  <si>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</si>
  <si>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</si>
  <si>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</si>
  <si>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</si>
  <si>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</si>
  <si>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</si>
  <si>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</si>
  <si>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</si>
  <si>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</si>
  <si>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</si>
  <si>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</si>
  <si>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</si>
  <si>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</si>
  <si>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</si>
  <si>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</si>
  <si>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</si>
  <si>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</si>
  <si>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</si>
  <si>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</si>
  <si>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</si>
  <si>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</si>
  <si>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</si>
  <si>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</si>
  <si>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</si>
  <si>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</si>
  <si>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</si>
  <si>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</si>
  <si>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</si>
  <si>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</si>
  <si>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</si>
  <si>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</si>
  <si>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</si>
  <si>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</si>
  <si>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</si>
  <si>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</si>
  <si>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</si>
  <si>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</si>
  <si>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</si>
  <si>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</si>
  <si>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</si>
  <si>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</si>
  <si>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</si>
  <si>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</si>
  <si>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</si>
  <si>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</si>
  <si>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</si>
  <si>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</si>
  <si>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</si>
  <si>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</si>
  <si>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</si>
  <si>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</si>
  <si>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</si>
  <si>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</si>
  <si>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</si>
  <si>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</si>
  <si>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</si>
  <si>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</si>
  <si>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</si>
  <si>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</si>
  <si>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</si>
  <si>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</si>
  <si>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</si>
  <si>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</si>
  <si>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</si>
  <si>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</si>
  <si>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</si>
  <si>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</si>
  <si>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</si>
  <si>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</si>
  <si>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</si>
  <si>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</si>
  <si>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</si>
  <si>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</si>
  <si>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</si>
  <si>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</si>
  <si>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</si>
  <si>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</si>
  <si>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</si>
  <si>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</si>
  <si>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</si>
  <si>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</si>
  <si>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</si>
  <si>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</si>
  <si>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</si>
  <si>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</si>
  <si>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</si>
  <si>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</si>
  <si>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</si>
  <si>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</si>
  <si>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</si>
  <si>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</si>
  <si>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</si>
  <si>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</si>
  <si>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</si>
  <si>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</si>
  <si>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</si>
  <si>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</si>
  <si>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</si>
  <si>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</si>
  <si>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</si>
  <si>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</si>
  <si>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</si>
  <si>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</si>
  <si>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</si>
  <si>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</si>
  <si>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</si>
  <si>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</si>
  <si>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</si>
  <si>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</si>
  <si>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</si>
  <si>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</si>
  <si>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</si>
  <si>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</si>
  <si>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</si>
  <si>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</si>
  <si>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</si>
  <si>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</si>
  <si>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</si>
  <si>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</si>
  <si>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</si>
  <si>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</si>
  <si>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</si>
  <si>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</si>
  <si>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</si>
  <si>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</si>
  <si>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</si>
  <si>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</si>
  <si>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</si>
  <si>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</si>
  <si>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</si>
  <si>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</si>
  <si>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</si>
  <si>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</si>
  <si>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</si>
  <si>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</si>
  <si>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</si>
  <si>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</si>
  <si>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</si>
  <si>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</si>
  <si>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</si>
  <si>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</si>
  <si>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</si>
  <si>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</si>
  <si>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</si>
  <si>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</si>
  <si>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</si>
  <si>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</si>
  <si>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</si>
  <si>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</si>
  <si>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</si>
  <si>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</si>
  <si>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</si>
  <si>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</si>
  <si>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</si>
  <si>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</si>
  <si>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</si>
  <si>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</si>
  <si>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</si>
  <si>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</si>
  <si>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</si>
  <si>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</si>
  <si>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</si>
  <si>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</si>
  <si>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</si>
  <si>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</si>
  <si>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</si>
  <si>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</si>
  <si>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</si>
  <si>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</si>
  <si>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</si>
  <si>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</si>
  <si>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</si>
  <si>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</si>
  <si>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</si>
  <si>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</si>
  <si>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</si>
  <si>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</si>
  <si>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</si>
  <si>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</si>
  <si>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</si>
  <si>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</si>
  <si>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</si>
  <si>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</si>
  <si>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</si>
  <si>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</si>
  <si>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</si>
  <si>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</si>
  <si>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</si>
  <si>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</si>
  <si>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</si>
  <si>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</si>
  <si>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</si>
  <si>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</si>
  <si>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</si>
  <si>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</si>
  <si>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</si>
  <si>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</si>
  <si>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</si>
  <si>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</si>
  <si>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</si>
  <si>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</si>
  <si>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</si>
  <si>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</si>
  <si>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</si>
  <si>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</si>
  <si>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</si>
  <si>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</si>
  <si>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</si>
  <si>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</si>
  <si>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</si>
  <si>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</si>
  <si>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</si>
  <si>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</si>
  <si>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</si>
  <si>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</si>
  <si>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</si>
  <si>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</si>
  <si>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</si>
  <si>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</si>
  <si>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</si>
  <si>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</si>
  <si>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</si>
  <si>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</si>
  <si>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</si>
  <si>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</si>
  <si>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</si>
  <si>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</si>
  <si>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</si>
  <si>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</si>
  <si>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</si>
  <si>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</si>
  <si>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</si>
  <si>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</si>
  <si>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</si>
  <si>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</si>
  <si>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</si>
  <si>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</si>
  <si>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</si>
  <si>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</si>
  <si>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</si>
  <si>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</si>
  <si>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</si>
  <si>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</si>
  <si>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</si>
  <si>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</si>
  <si>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</si>
  <si>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</si>
  <si>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</si>
  <si>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</si>
  <si>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</si>
  <si>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</si>
  <si>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</si>
  <si>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</si>
  <si>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</si>
  <si>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</si>
  <si>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</si>
  <si>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</si>
  <si>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</si>
  <si>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</si>
  <si>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</si>
  <si>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</si>
  <si>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</si>
  <si>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</si>
  <si>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</si>
  <si>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</si>
  <si>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</si>
  <si>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</si>
  <si>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</si>
  <si>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</si>
  <si>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</si>
  <si>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</si>
  <si>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</si>
  <si>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</si>
  <si>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</si>
  <si>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</si>
  <si>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</si>
  <si>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</si>
  <si>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</si>
  <si>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</si>
  <si>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</si>
  <si>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</si>
  <si>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</si>
  <si>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</si>
  <si>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</si>
  <si>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</si>
  <si>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</si>
  <si>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</si>
  <si>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</si>
  <si>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</si>
  <si>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</si>
  <si>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</si>
  <si>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</si>
  <si>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</si>
  <si>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</si>
  <si>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</si>
  <si>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</si>
  <si>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</si>
  <si>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</si>
  <si>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</si>
  <si>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</si>
  <si>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</si>
  <si>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</si>
  <si>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</si>
  <si>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</si>
  <si>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</si>
  <si>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</si>
  <si>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</si>
  <si>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</si>
  <si>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</si>
  <si>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</si>
  <si>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</si>
  <si>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</si>
  <si>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</si>
  <si>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</si>
  <si>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</si>
  <si>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</si>
  <si>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</si>
  <si>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</si>
  <si>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</si>
  <si>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</si>
  <si>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</si>
  <si>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</si>
  <si>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</si>
  <si>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</si>
  <si>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</si>
  <si>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</si>
  <si>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</si>
  <si>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</si>
  <si>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</si>
  <si>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</si>
  <si>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</si>
  <si>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</si>
  <si>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</si>
  <si>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</si>
  <si>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</si>
  <si>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</si>
  <si>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</si>
  <si>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</si>
  <si>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</si>
  <si>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</si>
  <si>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</si>
  <si>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</si>
  <si>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</si>
  <si>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</si>
  <si>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</si>
  <si>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</si>
  <si>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</si>
  <si>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</si>
  <si>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</si>
  <si>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</si>
  <si>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</si>
  <si>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</si>
  <si>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</si>
  <si>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</si>
  <si>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</si>
  <si>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</si>
  <si>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</si>
  <si>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</si>
  <si>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</si>
  <si>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</si>
  <si>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</si>
  <si>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</si>
  <si>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</si>
  <si>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</si>
  <si>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</si>
  <si>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</si>
  <si>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</si>
  <si>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</si>
  <si>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</si>
  <si>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</si>
  <si>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</si>
  <si>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</si>
  <si>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</si>
  <si>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</si>
  <si>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</si>
  <si>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</si>
  <si>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</si>
  <si>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</si>
  <si>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</si>
  <si>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</si>
  <si>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</si>
  <si>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</si>
  <si>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</si>
  <si>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</si>
  <si>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</si>
  <si>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</si>
  <si>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</si>
  <si>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</si>
  <si>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</si>
  <si>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</si>
  <si>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</si>
  <si>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</si>
  <si>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</si>
  <si>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</si>
  <si>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</si>
  <si>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</si>
  <si>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</si>
  <si>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</si>
  <si>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</si>
  <si>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</si>
  <si>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</si>
  <si>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</si>
  <si>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</si>
  <si>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</si>
  <si>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</si>
  <si>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</si>
  <si>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</si>
  <si>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</si>
  <si>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</si>
  <si>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</si>
  <si>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</si>
  <si>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</si>
  <si>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</si>
  <si>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</si>
  <si>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</si>
  <si>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</si>
  <si>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</si>
  <si>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</si>
  <si>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</si>
  <si>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</si>
  <si>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</si>
  <si>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</si>
  <si>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</si>
  <si>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</si>
  <si>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</si>
  <si>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</si>
  <si>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</si>
  <si>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</si>
  <si>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</si>
  <si>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</si>
  <si>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</si>
  <si>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</si>
  <si>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</si>
  <si>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</si>
  <si>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</si>
  <si>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</si>
  <si>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</si>
  <si>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</si>
  <si>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</si>
  <si>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</si>
  <si>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</si>
  <si>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</si>
  <si>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</si>
  <si>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</si>
  <si>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</si>
  <si>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</si>
  <si>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</si>
  <si>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</si>
  <si>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</si>
  <si>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</si>
  <si>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</si>
  <si>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</si>
  <si>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</si>
  <si>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</si>
  <si>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</si>
  <si>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</si>
  <si>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</si>
  <si>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</si>
  <si>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</si>
  <si>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</si>
  <si>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</si>
  <si>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</si>
  <si>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</si>
  <si>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</si>
  <si>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</si>
  <si>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</si>
  <si>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</si>
  <si>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</si>
  <si>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</si>
  <si>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</si>
  <si>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</si>
  <si>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</si>
  <si>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</si>
  <si>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</si>
  <si>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</si>
  <si>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</si>
  <si>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</si>
  <si>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</si>
  <si>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</si>
  <si>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</si>
  <si>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</si>
  <si>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</si>
  <si>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</si>
  <si>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</si>
  <si>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</si>
  <si>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</si>
  <si>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</si>
  <si>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</si>
  <si>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</si>
  <si>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</si>
  <si>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</si>
  <si>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</si>
  <si>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</si>
  <si>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</si>
  <si>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</si>
  <si>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</si>
  <si>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</si>
  <si>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</si>
  <si>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</si>
  <si>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</si>
  <si>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</si>
  <si>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</si>
  <si>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</si>
  <si>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</si>
  <si>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</si>
  <si>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</si>
  <si>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</si>
  <si>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</si>
  <si>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</si>
  <si>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</si>
  <si>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</si>
  <si>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</si>
  <si>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</si>
  <si>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</si>
  <si>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</si>
  <si>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</si>
  <si>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</si>
  <si>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</si>
  <si>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</si>
  <si>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</si>
  <si>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</si>
  <si>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</si>
  <si>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</si>
  <si>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</si>
  <si>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</si>
  <si>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</si>
  <si>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</si>
  <si>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</si>
  <si>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</si>
  <si>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</si>
  <si>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</si>
  <si>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</si>
  <si>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</si>
  <si>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</si>
  <si>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</si>
  <si>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</si>
  <si>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</si>
  <si>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</si>
  <si>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</si>
  <si>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</si>
  <si>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</si>
  <si>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</si>
  <si>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</si>
  <si>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</si>
  <si>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</si>
  <si>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</si>
  <si>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</si>
  <si>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</si>
  <si>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</si>
  <si>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</si>
  <si>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</si>
  <si>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</si>
  <si>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</si>
  <si>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</si>
  <si>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</si>
  <si>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</si>
  <si>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</si>
  <si>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</si>
  <si>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</si>
  <si>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</si>
  <si>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</si>
  <si>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</si>
  <si>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</si>
  <si>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</si>
  <si>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</si>
  <si>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</si>
  <si>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</si>
  <si>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</si>
  <si>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</si>
  <si>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</si>
  <si>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</si>
  <si>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</si>
  <si>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</si>
  <si>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</si>
  <si>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</si>
  <si>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</si>
  <si>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</si>
  <si>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</si>
  <si>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</si>
  <si>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</si>
  <si>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</si>
  <si>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</si>
  <si>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</si>
  <si>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</si>
  <si>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</si>
  <si>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</si>
  <si>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</si>
  <si>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</si>
  <si>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</si>
  <si>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</si>
  <si>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</si>
  <si>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</si>
  <si>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</si>
  <si>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</si>
  <si>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</si>
  <si>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</si>
  <si>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</si>
  <si>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</si>
  <si>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</si>
  <si>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</si>
  <si>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</si>
  <si>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</si>
  <si>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</si>
  <si>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</si>
  <si>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</si>
  <si>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</si>
  <si>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</si>
  <si>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</si>
  <si>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</si>
  <si>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</si>
  <si>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</si>
  <si>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</si>
  <si>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</si>
  <si>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</si>
  <si>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</si>
  <si>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</si>
  <si>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</si>
  <si>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</si>
  <si>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</si>
  <si>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</si>
  <si>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</si>
  <si>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</si>
  <si>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</si>
  <si>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</si>
  <si>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</si>
  <si>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</si>
  <si>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</si>
  <si>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</si>
  <si>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</si>
  <si>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</si>
  <si>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</si>
  <si>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</si>
  <si>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</si>
  <si>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</si>
  <si>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</si>
  <si>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</si>
  <si>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</si>
  <si>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</si>
  <si>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</si>
  <si>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</si>
  <si>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</si>
  <si>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</si>
  <si>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</si>
  <si>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</si>
  <si>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</si>
  <si>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</si>
  <si>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</si>
  <si>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</si>
  <si>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</si>
  <si>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</si>
  <si>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</si>
  <si>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</si>
  <si>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</si>
  <si>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</si>
  <si>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</si>
  <si>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</si>
  <si>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</si>
  <si>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</si>
  <si>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</si>
  <si>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</si>
  <si>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</si>
  <si>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</si>
  <si>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</si>
  <si>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</si>
  <si>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</si>
  <si>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</si>
  <si>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</si>
  <si>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</si>
  <si>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</si>
  <si>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</si>
  <si>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</si>
  <si>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</si>
  <si>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</si>
  <si>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</si>
  <si>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</si>
  <si>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</si>
  <si>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</si>
  <si>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</si>
  <si>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</si>
  <si>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</si>
  <si>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</si>
  <si>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</si>
  <si>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</si>
  <si>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</si>
  <si>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</si>
  <si>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</si>
  <si>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</si>
  <si>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</si>
  <si>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</si>
  <si>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</si>
  <si>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</si>
  <si>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</si>
  <si>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</si>
  <si>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</si>
  <si>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</si>
  <si>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</si>
  <si>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</si>
  <si>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</si>
  <si>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</si>
  <si>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</si>
  <si>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</si>
  <si>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</si>
  <si>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</si>
  <si>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</si>
  <si>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</si>
  <si>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</si>
  <si>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</si>
  <si>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</si>
  <si>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</si>
  <si>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</si>
  <si>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</si>
  <si>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</si>
  <si>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</si>
  <si>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</si>
  <si>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</si>
  <si>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</si>
  <si>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</si>
  <si>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</si>
  <si>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</si>
  <si>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</si>
  <si>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</si>
  <si>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</si>
  <si>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</si>
  <si>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</si>
  <si>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</si>
  <si>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</si>
  <si>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</si>
  <si>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</si>
  <si>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</si>
  <si>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</si>
  <si>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</si>
  <si>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</si>
  <si>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</si>
  <si>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</si>
  <si>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</si>
  <si>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</si>
  <si>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</si>
  <si>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</si>
  <si>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</si>
  <si>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</si>
  <si>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</si>
  <si>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</si>
  <si>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</si>
  <si>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</si>
  <si>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</si>
  <si>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</si>
  <si>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</si>
  <si>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</si>
  <si>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</si>
  <si>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</si>
  <si>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</si>
  <si>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</si>
  <si>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</si>
  <si>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</si>
  <si>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</si>
  <si>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</si>
  <si>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</si>
  <si>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</si>
  <si>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</si>
  <si>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</si>
  <si>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</si>
  <si>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</si>
  <si>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</si>
  <si>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</si>
  <si>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</si>
  <si>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</si>
  <si>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</si>
  <si>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</si>
  <si>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</si>
  <si>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</si>
  <si>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</si>
  <si>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</si>
  <si>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</si>
  <si>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</si>
  <si>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</si>
  <si>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</si>
  <si>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</si>
  <si>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</si>
  <si>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</si>
  <si>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</si>
  <si>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</si>
  <si>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</si>
  <si>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</si>
  <si>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</si>
  <si>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</si>
  <si>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</si>
  <si>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</si>
  <si>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</si>
  <si>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</si>
  <si>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</si>
  <si>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</si>
  <si>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</si>
  <si>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</si>
  <si>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</si>
  <si>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</si>
  <si>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</si>
  <si>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</si>
  <si>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</si>
  <si>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</si>
  <si>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</si>
  <si>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</si>
  <si>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</si>
  <si>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</si>
  <si>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</si>
  <si>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</si>
  <si>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</si>
  <si>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</si>
  <si>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</si>
  <si>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</si>
  <si>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</si>
  <si>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</si>
  <si>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</si>
  <si>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</si>
  <si>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</si>
  <si>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</si>
  <si>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</si>
  <si>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</si>
  <si>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</si>
  <si>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</si>
  <si>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</si>
  <si>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</si>
  <si>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</si>
  <si>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</si>
  <si>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</si>
  <si>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</si>
  <si>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</si>
  <si>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</si>
  <si>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</si>
  <si>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</si>
  <si>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</si>
  <si>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</si>
  <si>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</si>
  <si>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</si>
  <si>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</si>
  <si>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</si>
  <si>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</si>
  <si>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</si>
  <si>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</si>
  <si>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</si>
  <si>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</si>
  <si>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</si>
  <si>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</si>
  <si>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</si>
  <si>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</si>
  <si>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</si>
  <si>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</si>
  <si>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</si>
  <si>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</si>
  <si>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</si>
  <si>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</si>
  <si>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</si>
  <si>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</si>
  <si>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</si>
  <si>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</si>
  <si>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</si>
  <si>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</si>
  <si>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</si>
  <si>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</si>
  <si>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</si>
  <si>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</si>
  <si>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</si>
  <si>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</si>
  <si>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</si>
  <si>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</si>
  <si>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</si>
  <si>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</si>
  <si>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</si>
  <si>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</si>
  <si>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</si>
  <si>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</si>
  <si>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</si>
  <si>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</si>
  <si>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</si>
  <si>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</si>
  <si>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</si>
  <si>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</si>
  <si>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</si>
  <si>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</si>
  <si>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</si>
  <si>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</si>
  <si>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</si>
  <si>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</si>
  <si>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</si>
  <si>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</si>
  <si>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</si>
  <si>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</si>
  <si>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</si>
  <si>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</si>
  <si>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</si>
  <si>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</si>
  <si>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</si>
  <si>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</si>
  <si>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</si>
  <si>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</si>
  <si>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</si>
  <si>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</si>
  <si>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</si>
  <si>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</si>
  <si>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</si>
  <si>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</si>
  <si>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</si>
  <si>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</si>
  <si>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</si>
  <si>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</si>
  <si>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</si>
  <si>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</si>
  <si>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</si>
  <si>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</si>
  <si>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</si>
  <si>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</si>
  <si>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</si>
  <si>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</si>
  <si>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</si>
  <si>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</si>
  <si>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</si>
  <si>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</si>
  <si>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</si>
  <si>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</si>
  <si>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</si>
  <si>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</si>
  <si>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</si>
  <si>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</si>
  <si>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</si>
  <si>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</si>
  <si>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</si>
  <si>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</si>
  <si>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</si>
  <si>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</si>
  <si>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</si>
  <si>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</si>
  <si>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</si>
  <si>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</si>
  <si>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</si>
  <si>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</si>
  <si>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</si>
  <si>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</si>
  <si>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</si>
  <si>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</si>
  <si>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</si>
  <si>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</si>
  <si>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</si>
  <si>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</si>
  <si>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</si>
  <si>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</si>
  <si>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</si>
  <si>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</si>
  <si>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</si>
  <si>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</si>
  <si>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</si>
  <si>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</si>
  <si>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</si>
  <si>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</si>
  <si>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</si>
  <si>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</si>
  <si>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</si>
  <si>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</si>
  <si>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</si>
  <si>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</si>
  <si>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</si>
  <si>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</si>
  <si>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</si>
  <si>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</si>
  <si>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</si>
  <si>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</si>
  <si>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</si>
  <si>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</si>
  <si>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</si>
  <si>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</si>
  <si>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</si>
  <si>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</si>
  <si>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</si>
  <si>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</si>
  <si>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</si>
  <si>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</si>
  <si>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</si>
  <si>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</si>
  <si>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</si>
  <si>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</si>
  <si>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</si>
  <si>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</si>
  <si>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</si>
  <si>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</si>
  <si>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</si>
  <si>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</si>
  <si>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</si>
  <si>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</si>
  <si>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</si>
  <si>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</si>
  <si>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</si>
  <si>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</si>
  <si>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</si>
  <si>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</si>
  <si>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</si>
  <si>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</si>
  <si>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</si>
  <si>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</si>
  <si>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</si>
  <si>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</si>
  <si>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</si>
  <si>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</si>
  <si>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</si>
  <si>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</si>
  <si>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</si>
  <si>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</si>
  <si>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</si>
  <si>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</si>
  <si>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</si>
  <si>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</si>
  <si>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</si>
  <si>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</si>
  <si>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</si>
  <si>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</si>
  <si>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</si>
  <si>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</si>
  <si>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</si>
  <si>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</si>
  <si>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</si>
  <si>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</si>
  <si>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</si>
  <si>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</si>
  <si>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</si>
  <si>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</si>
  <si>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</si>
  <si>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</si>
  <si>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</si>
  <si>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</si>
  <si>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</si>
  <si>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</si>
  <si>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</si>
  <si>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</si>
  <si>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</si>
  <si>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</si>
  <si>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</si>
  <si>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</si>
  <si>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</si>
  <si>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</si>
  <si>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</si>
  <si>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</si>
  <si>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</si>
  <si>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</si>
  <si>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</si>
  <si>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</si>
  <si>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</si>
  <si>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</si>
  <si>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</si>
  <si>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</si>
  <si>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</si>
  <si>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</si>
  <si>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</si>
  <si>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</si>
  <si>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</si>
  <si>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</si>
  <si>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</si>
  <si>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</si>
  <si>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</si>
  <si>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</si>
  <si>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</si>
  <si>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</si>
  <si>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</si>
  <si>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</si>
  <si>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</si>
  <si>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</si>
  <si>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</si>
  <si>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</si>
  <si>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</si>
  <si>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</si>
  <si>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</si>
  <si>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</si>
  <si>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</si>
  <si>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</si>
  <si>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</si>
  <si>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</si>
  <si>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</si>
  <si>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</si>
  <si>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</si>
  <si>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</si>
  <si>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</si>
  <si>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</si>
  <si>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</si>
  <si>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</si>
  <si>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</si>
  <si>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</si>
  <si>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</si>
  <si>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</si>
  <si>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</si>
  <si>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</si>
  <si>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</si>
  <si>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</si>
  <si>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</si>
  <si>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</si>
  <si>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</si>
  <si>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</si>
  <si>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</si>
  <si>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</si>
  <si>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</si>
  <si>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</si>
  <si>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</si>
  <si>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</si>
  <si>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</si>
  <si>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</si>
  <si>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</si>
  <si>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</si>
  <si>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</si>
  <si>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</si>
  <si>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</si>
  <si>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</si>
  <si>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</si>
  <si>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</si>
  <si>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</si>
  <si>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</si>
  <si>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</si>
  <si>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</si>
  <si>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</si>
  <si>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</si>
  <si>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</si>
  <si>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</si>
  <si>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</si>
  <si>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</si>
  <si>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</si>
  <si>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</si>
  <si>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</si>
  <si>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</si>
  <si>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</si>
  <si>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</si>
  <si>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</si>
  <si>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</si>
  <si>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</si>
  <si>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</si>
  <si>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</si>
  <si>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</si>
  <si>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</si>
  <si>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</si>
  <si>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</si>
  <si>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</si>
  <si>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</si>
  <si>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</si>
  <si>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</si>
  <si>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</si>
  <si>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</si>
  <si>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</si>
  <si>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</si>
  <si>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</si>
  <si>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</si>
  <si>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</si>
  <si>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</si>
  <si>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</si>
  <si>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</si>
  <si>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</si>
  <si>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</si>
  <si>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</si>
  <si>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</si>
  <si>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</si>
  <si>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</si>
  <si>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</si>
  <si>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</si>
  <si>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</si>
  <si>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</si>
  <si>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</si>
  <si>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</si>
  <si>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</si>
  <si>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</si>
  <si>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</si>
  <si>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</si>
  <si>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</si>
  <si>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</si>
  <si>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</si>
  <si>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</si>
  <si>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</si>
  <si>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</si>
  <si>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</si>
  <si>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</si>
  <si>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</si>
  <si>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</si>
  <si>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</si>
  <si>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</si>
  <si>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</si>
  <si>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</si>
  <si>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</si>
  <si>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</si>
  <si>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</si>
  <si>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</si>
  <si>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</si>
  <si>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</si>
  <si>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</si>
  <si>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</si>
  <si>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</si>
  <si>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</si>
  <si>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</si>
  <si>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</si>
  <si>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</si>
  <si>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</si>
  <si>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</si>
  <si>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</si>
  <si>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</si>
  <si>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</si>
  <si>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</si>
  <si>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</si>
  <si>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</si>
  <si>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</si>
  <si>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</si>
  <si>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</si>
  <si>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</si>
  <si>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</si>
  <si>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</si>
  <si>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</si>
  <si>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</si>
  <si>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</si>
  <si>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</si>
  <si>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</si>
  <si>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</si>
  <si>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</si>
  <si>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</si>
  <si>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</si>
  <si>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</si>
  <si>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</si>
  <si>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</si>
  <si>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</si>
  <si>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</si>
  <si>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</si>
  <si>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</si>
  <si>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</si>
  <si>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</si>
  <si>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</si>
  <si>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</si>
  <si>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</si>
  <si>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</si>
  <si>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</si>
  <si>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</si>
  <si>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</si>
  <si>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</si>
  <si>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</si>
  <si>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</si>
  <si>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</si>
  <si>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</si>
  <si>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</si>
  <si>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</si>
  <si>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</si>
  <si>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</si>
  <si>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</si>
  <si>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</si>
  <si>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</si>
  <si>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</si>
  <si>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</si>
  <si>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</si>
  <si>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</si>
  <si>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</si>
  <si>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</si>
  <si>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</si>
  <si>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</si>
  <si>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</si>
  <si>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</si>
  <si>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</si>
  <si>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</si>
  <si>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</si>
  <si>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</si>
  <si>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</si>
  <si>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</si>
  <si>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</si>
  <si>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</si>
  <si>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</si>
  <si>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</si>
  <si>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</si>
  <si>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</si>
  <si>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</si>
  <si>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</si>
  <si>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</si>
  <si>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</si>
  <si>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</si>
  <si>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</si>
  <si>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</si>
  <si>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</si>
  <si>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</si>
  <si>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</si>
  <si>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</si>
  <si>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</si>
  <si>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</si>
  <si>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</si>
  <si>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</si>
  <si>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</si>
  <si>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</si>
  <si>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</si>
  <si>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</si>
  <si>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</si>
  <si>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</si>
  <si>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</si>
  <si>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</si>
  <si>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</si>
  <si>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</si>
  <si>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</si>
  <si>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</si>
  <si>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</si>
  <si>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</si>
  <si>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</si>
  <si>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</si>
  <si>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</si>
  <si>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</si>
  <si>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</si>
  <si>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</si>
  <si>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</si>
  <si>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</si>
  <si>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</si>
  <si>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</si>
  <si>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</si>
  <si>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</si>
  <si>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</si>
  <si>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</si>
  <si>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</si>
  <si>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</si>
  <si>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</si>
  <si>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</si>
  <si>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</si>
  <si>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</si>
  <si>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</si>
  <si>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</si>
  <si>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</si>
  <si>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</si>
  <si>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</si>
  <si>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</si>
  <si>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</si>
  <si>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</si>
  <si>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</si>
  <si>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</si>
  <si>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</si>
  <si>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</si>
  <si>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</si>
  <si>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</si>
  <si>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</si>
  <si>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</si>
  <si>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</si>
  <si>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</si>
  <si>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</si>
  <si>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</si>
  <si>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</si>
  <si>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</si>
  <si>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</si>
  <si>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</si>
  <si>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</si>
  <si>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</si>
  <si>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</si>
  <si>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</si>
  <si>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</si>
  <si>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</si>
  <si>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</si>
  <si>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</si>
  <si>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</si>
  <si>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</si>
  <si>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</si>
  <si>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</si>
  <si>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</si>
  <si>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</si>
  <si>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</si>
  <si>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</si>
  <si>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</si>
  <si>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</si>
  <si>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</si>
  <si>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</si>
  <si>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</si>
  <si>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</si>
  <si>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</si>
  <si>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</si>
  <si>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</si>
  <si>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</si>
  <si>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</si>
  <si>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</si>
  <si>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</si>
  <si>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</si>
  <si>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</si>
  <si>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</si>
  <si>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</si>
  <si>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</si>
  <si>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</si>
  <si>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</si>
  <si>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</si>
  <si>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</si>
  <si>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</si>
  <si>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</si>
  <si>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</si>
  <si>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</si>
  <si>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</si>
  <si>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</si>
  <si>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</si>
  <si>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</si>
  <si>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</si>
  <si>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</si>
  <si>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</si>
  <si>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</si>
  <si>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</si>
  <si>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</si>
  <si>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</si>
  <si>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</si>
  <si>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</si>
  <si>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</si>
  <si>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</si>
  <si>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</si>
  <si>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</si>
  <si>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</si>
  <si>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</si>
  <si>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</si>
  <si>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</si>
  <si>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</si>
  <si>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</si>
  <si>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</si>
  <si>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</si>
  <si>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</si>
  <si>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</si>
  <si>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</si>
  <si>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</si>
  <si>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</si>
  <si>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</si>
  <si>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</si>
  <si>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</si>
  <si>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</si>
  <si>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</si>
  <si>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</si>
  <si>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</si>
  <si>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</si>
  <si>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</si>
  <si>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</si>
  <si>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</si>
  <si>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</si>
  <si>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</si>
  <si>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</si>
  <si>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</si>
  <si>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</si>
  <si>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</si>
  <si>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</si>
  <si>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</si>
  <si>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</si>
  <si>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</si>
  <si>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</si>
  <si>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</si>
  <si>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</si>
  <si>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</si>
  <si>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</si>
  <si>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</si>
  <si>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</si>
  <si>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</si>
  <si>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</si>
  <si>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</si>
  <si>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</si>
  <si>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</si>
  <si>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</si>
  <si>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</si>
  <si>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</si>
  <si>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</si>
  <si>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</si>
  <si>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</si>
  <si>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</si>
  <si>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</si>
  <si>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</si>
  <si>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</si>
  <si>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</si>
  <si>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</si>
  <si>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</si>
  <si>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</si>
  <si>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</si>
  <si>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</si>
  <si>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</si>
  <si>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</si>
  <si>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</si>
  <si>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</si>
  <si>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</si>
  <si>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</si>
  <si>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</si>
  <si>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</si>
  <si>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</si>
  <si>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</si>
  <si>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</si>
  <si>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</si>
  <si>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</si>
  <si>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</si>
  <si>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</si>
  <si>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</si>
  <si>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</si>
  <si>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</si>
  <si>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</si>
  <si>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</si>
  <si>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</si>
  <si>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</si>
  <si>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</si>
  <si>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</si>
  <si>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</si>
  <si>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</si>
  <si>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</si>
  <si>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</si>
  <si>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</si>
  <si>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</si>
  <si>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</si>
  <si>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</si>
  <si>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</si>
  <si>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</si>
  <si>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</si>
  <si>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</si>
  <si>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</si>
  <si>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</si>
  <si>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</si>
  <si>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</si>
  <si>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</si>
  <si>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</si>
  <si>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</si>
  <si>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</si>
  <si>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</si>
  <si>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</si>
  <si>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</si>
  <si>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</si>
  <si>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</si>
  <si>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</si>
  <si>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</si>
  <si>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</si>
  <si>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</si>
  <si>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</si>
  <si>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</si>
  <si>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</si>
  <si>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</si>
  <si>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</si>
  <si>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</si>
  <si>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</si>
  <si>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</si>
  <si>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</si>
  <si>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</si>
  <si>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</si>
  <si>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</si>
  <si>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</si>
  <si>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</si>
  <si>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</si>
  <si>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</si>
  <si>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</si>
  <si>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</si>
  <si>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</si>
  <si>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</si>
  <si>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</si>
  <si>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</si>
  <si>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</si>
  <si>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</si>
  <si>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</si>
  <si>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</si>
  <si>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</si>
  <si>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</si>
  <si>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</si>
  <si>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</si>
  <si>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</si>
  <si>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</si>
  <si>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</si>
  <si>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</si>
  <si>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</si>
  <si>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</si>
  <si>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</si>
  <si>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</si>
  <si>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</si>
  <si>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</si>
  <si>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</si>
  <si>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</si>
  <si>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</si>
  <si>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</si>
  <si>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</si>
  <si>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</si>
  <si>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</si>
  <si>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</si>
  <si>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</si>
  <si>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</si>
  <si>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</si>
  <si>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</si>
  <si>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</si>
  <si>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</si>
  <si>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</si>
  <si>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</si>
  <si>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</si>
  <si>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</si>
  <si>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</si>
  <si>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</si>
  <si>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</si>
  <si>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</si>
  <si>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</si>
  <si>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</si>
  <si>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</si>
  <si>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</si>
  <si>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</si>
  <si>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</si>
  <si>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</si>
  <si>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</si>
  <si>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</si>
  <si>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</si>
  <si>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</si>
  <si>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</si>
  <si>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</si>
  <si>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</si>
  <si>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LINBRAZE S.r.l.</t>
  </si>
  <si>
    <t>Contrada Torre Chimera SP180, 93019 Sommatino - Italy</t>
  </si>
  <si>
    <t>Mrs Rosalia BLANDA</t>
  </si>
  <si>
    <t>rosalia.blanda@linbraze.com</t>
  </si>
  <si>
    <t>+390922871694</t>
  </si>
  <si>
    <t>Mr Antonio DI PRIMA</t>
  </si>
  <si>
    <t>President</t>
  </si>
  <si>
    <t>antonio.diprima@linbraze.com</t>
  </si>
  <si>
    <t>https://www.linbraze.com/conflict-minerals-policy.html</t>
  </si>
  <si>
    <t>A</t>
  </si>
  <si>
    <t>BRONZE POWDER</t>
  </si>
  <si>
    <t>BRONZE ALLOY POWDER</t>
  </si>
  <si>
    <t>NICKEL BRAZING ALLOYS</t>
  </si>
  <si>
    <t>CULNICO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</si>
</sst>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4" fillId="45" borderId="56" xfId="831" applyNumberFormat="1" applyFill="1" applyBorder="1" applyAlignment="1" applyProtection="1">
      <alignment horizontal="left" vertical="center" wrapText="1"/>
      <protection locked="0"/>
    </xf>
    <xf numFmtId="0" fontId="114" fillId="45" borderId="56" xfId="831" applyFill="1" applyBorder="1" applyAlignment="1" applyProtection="1">
      <alignment horizontal="left" vertical="center" wrapText="1"/>
      <protection locked="0"/>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Colore 1" xfId="687" builtinId="30" customBuiltin="1"/>
    <cellStyle name="20% - Colore 2" xfId="691" builtinId="34" customBuiltin="1"/>
    <cellStyle name="20% - Colore 3" xfId="695" builtinId="38" customBuiltin="1"/>
    <cellStyle name="20% - Colore 4" xfId="699" builtinId="42" customBuiltin="1"/>
    <cellStyle name="20% - Colore 5" xfId="703" builtinId="46" customBuiltin="1"/>
    <cellStyle name="20% - Colore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Colore 1" xfId="688" builtinId="31" customBuiltin="1"/>
    <cellStyle name="40% - Colore 2" xfId="692" builtinId="35" customBuiltin="1"/>
    <cellStyle name="40% - Colore 3" xfId="696" builtinId="39" customBuiltin="1"/>
    <cellStyle name="40% - Colore 4" xfId="700" builtinId="43" customBuiltin="1"/>
    <cellStyle name="40% - Colore 5" xfId="704" builtinId="47" customBuiltin="1"/>
    <cellStyle name="40% - Colore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Colore 1" xfId="689" builtinId="32" customBuiltin="1"/>
    <cellStyle name="60% - Colore 2" xfId="693" builtinId="36" customBuiltin="1"/>
    <cellStyle name="60% - Colore 3" xfId="697" builtinId="40" customBuiltin="1"/>
    <cellStyle name="60% - Colore 4" xfId="701" builtinId="44" customBuiltin="1"/>
    <cellStyle name="60% - Colore 5" xfId="705" builtinId="48" customBuiltin="1"/>
    <cellStyle name="60% - Colore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olo" xfId="680" builtinId="22" customBuiltin="1"/>
    <cellStyle name="Calculation 2" xfId="32" xr:uid="{00000000-0005-0000-0000-00004E000000}"/>
    <cellStyle name="Calculation 2 2" xfId="622" xr:uid="{00000000-0005-0000-0000-00004F000000}"/>
    <cellStyle name="Cella collegata" xfId="681" builtinId="24" customBuiltin="1"/>
    <cellStyle name="Cella da controllare" xfId="682" builtinId="23" customBuiltin="1"/>
    <cellStyle name="Check Cell 2" xfId="33" xr:uid="{00000000-0005-0000-0000-000051000000}"/>
    <cellStyle name="Check Cell 2 2" xfId="623" xr:uid="{00000000-0005-0000-0000-000052000000}"/>
    <cellStyle name="Collegamento ipertestuale" xfId="831" builtinId="8"/>
    <cellStyle name="Colore 1" xfId="686" builtinId="29" customBuiltin="1"/>
    <cellStyle name="Colore 2" xfId="690" builtinId="33" customBuiltin="1"/>
    <cellStyle name="Colore 3" xfId="694" builtinId="37" customBuiltin="1"/>
    <cellStyle name="Colore 4" xfId="698" builtinId="41" customBuiltin="1"/>
    <cellStyle name="Colore 5" xfId="702" builtinId="45" customBuiltin="1"/>
    <cellStyle name="Colore 6" xfId="706"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eutrale" xfId="677" builtinId="28" customBuiltin="1"/>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rmale" xfId="0" builtinId="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sto avviso" xfId="683" builtinId="11" customBuiltin="1"/>
    <cellStyle name="Testo descrittivo" xfId="684" builtinId="53" customBuiltin="1"/>
    <cellStyle name="Title 2" xfId="588" xr:uid="{00000000-0005-0000-0000-0000BF020000}"/>
    <cellStyle name="Titolo" xfId="670" builtinId="15" customBuiltin="1"/>
    <cellStyle name="Titolo 1" xfId="671" builtinId="16" customBuiltin="1"/>
    <cellStyle name="Titolo 2" xfId="672" builtinId="17" customBuiltin="1"/>
    <cellStyle name="Titolo 3" xfId="673" builtinId="18" customBuiltin="1"/>
    <cellStyle name="Titolo 4" xfId="674" builtinId="19" customBuiltin="1"/>
    <cellStyle name="Total 2" xfId="589" xr:uid="{00000000-0005-0000-0000-0000C1020000}"/>
    <cellStyle name="Totale" xfId="685" builtinId="25" customBuiltin="1"/>
    <cellStyle name="Valore non valido" xfId="676" builtinId="27" customBuiltin="1"/>
    <cellStyle name="Valore valido" xfId="675" builtinId="26"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linbraze.com/conflict-minerals-policy.html" TargetMode="External"/><Relationship Id="rId2" Type="http://schemas.openxmlformats.org/officeDocument/2006/relationships/hyperlink" Target="mailto:antonio.diprima@linbraze.com" TargetMode="External"/><Relationship Id="rId1" Type="http://schemas.openxmlformats.org/officeDocument/2006/relationships/hyperlink" Target="mailto:rosalia.blanda@linbraze.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linbraze.com/conflict-minerals-policy.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D4C483A7-1D26-41DC-BDB1-5C19ABFE28AC}"/>
    </customSheetView>
    <customSheetView guid="{4BDF1A28-30D5-449D-B20E-D6C97EF9FAE1}" showAutoFilter="1">
      <selection activeCell="C174" sqref="C174"/>
      <pageMargins left="0" right="0" top="0" bottom="0" header="0" footer="0"/>
      <pageSetup paperSize="9" orientation="portrait"/>
      <autoFilter ref="B1:N1" xr:uid="{19C3E994-7E56-46A0-871E-CA0FE3711C3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5302FDC5-4B68-468A-838A-5481770618E8}"/>
    </customSheetView>
    <customSheetView guid="{4BDF1A28-30D5-449D-B20E-D6C97EF9FAE1}" showAutoFilter="1">
      <selection activeCell="C1" sqref="C1:D65536"/>
      <pageMargins left="0" right="0" top="0" bottom="0" header="0" footer="0"/>
      <pageSetup orientation="portrait"/>
      <autoFilter ref="B1:C1" xr:uid="{8F2CFFBA-41E4-4793-9CCE-7469C5DC8489}"/>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AF135" sqref="AF135"/>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6"/>
      <c r="B1" s="437"/>
      <c r="C1" s="437"/>
      <c r="D1" s="437"/>
      <c r="E1" s="437"/>
      <c r="F1" s="437"/>
      <c r="G1" s="437"/>
      <c r="H1" s="437"/>
      <c r="I1" s="437"/>
      <c r="J1" s="437"/>
      <c r="K1" s="438"/>
      <c r="L1" s="101"/>
      <c r="P1" s="2"/>
      <c r="Q1" s="2"/>
      <c r="R1" s="2"/>
      <c r="S1" s="2"/>
      <c r="T1" s="2"/>
      <c r="U1" s="2"/>
      <c r="V1" s="2"/>
      <c r="W1" s="2"/>
      <c r="X1" s="2"/>
      <c r="Y1" s="2"/>
      <c r="Z1" s="2"/>
      <c r="AA1" s="2"/>
      <c r="AB1" s="2"/>
      <c r="AC1" s="2"/>
      <c r="AD1" s="2"/>
      <c r="AE1" s="2"/>
      <c r="AF1" s="2"/>
      <c r="AG1" s="2"/>
      <c r="AH1" s="2"/>
    </row>
    <row r="2" spans="1:34" ht="81.75" customHeight="1">
      <c r="A2" s="27"/>
      <c r="B2" s="281"/>
      <c r="C2" s="28"/>
      <c r="D2" s="439" t="str">
        <f ca="1">OFFSET(L!$C$1,MATCH("Declaration"&amp;ADDRESS(ROW(),COLUMN(),4),L!$A:$A,0)-1,SL,,)</f>
        <v>Extended Minerals Reporting Template (EMRT)</v>
      </c>
      <c r="E2" s="440"/>
      <c r="F2" s="440"/>
      <c r="G2" s="440"/>
      <c r="H2" s="440"/>
      <c r="I2" s="440"/>
      <c r="J2" s="441"/>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1"/>
      <c r="F3" s="422"/>
      <c r="G3" s="422"/>
      <c r="H3" s="422"/>
      <c r="I3" s="422"/>
      <c r="J3" s="383" t="s">
        <v>20117</v>
      </c>
      <c r="K3" s="29"/>
      <c r="L3" s="101"/>
      <c r="P3" s="38">
        <f>MATCH($D$3,LN,0)</f>
        <v>1</v>
      </c>
    </row>
    <row r="4" spans="1:34" ht="15.75">
      <c r="A4" s="27"/>
      <c r="B4" s="445" t="str">
        <f ca="1">OFFSET(L!$C$1,MATCH("Declaration"&amp;ADDRESS(ROW(),COLUMN(),4),L!$A:$A,0)-1,SL,,)</f>
        <v>The purpose of this document is to collect sourcing information on below minerals.</v>
      </c>
      <c r="C4" s="445"/>
      <c r="D4" s="445"/>
      <c r="E4" s="445"/>
      <c r="F4" s="445"/>
      <c r="G4" s="445"/>
      <c r="H4" s="445"/>
      <c r="I4" s="449" t="str">
        <f ca="1">OFFSET(L!$C$1,MATCH("Declaration"&amp;ADDRESS(ROW(),COLUMN(),4),L!$A:$A,0)-1,SL,,)</f>
        <v>Link to Terms &amp; Conditions</v>
      </c>
      <c r="J4" s="449"/>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5" t="str">
        <f ca="1">OFFSET(L!$C$1,MATCH("Declaration"&amp;ADDRESS(ROW(),COLUMN(),4),L!$A:$A,0)-1,SL,,)</f>
        <v>Mandatory fields are noted with an asterisk (*).  Consult the instructions tab for guidance on how to answer each question.</v>
      </c>
      <c r="C6" s="445"/>
      <c r="D6" s="445"/>
      <c r="E6" s="445"/>
      <c r="F6" s="445"/>
      <c r="G6" s="445"/>
      <c r="H6" s="445"/>
      <c r="I6" s="445"/>
      <c r="J6" s="445"/>
      <c r="K6" s="29"/>
      <c r="L6" s="103" t="s">
        <v>18</v>
      </c>
      <c r="P6" s="2"/>
      <c r="Q6" s="2"/>
      <c r="R6" s="2"/>
      <c r="S6" s="2"/>
      <c r="T6" s="2"/>
      <c r="U6" s="2"/>
      <c r="V6" s="2"/>
      <c r="W6" s="2"/>
      <c r="X6" s="2"/>
      <c r="Y6" s="2"/>
      <c r="Z6" s="2"/>
      <c r="AA6" s="2"/>
      <c r="AB6" s="2"/>
      <c r="AC6" s="2"/>
      <c r="AD6" s="2"/>
      <c r="AE6" s="2"/>
      <c r="AF6" s="2"/>
      <c r="AG6" s="2"/>
      <c r="AH6" s="2"/>
    </row>
    <row r="7" spans="1:34" ht="15.75">
      <c r="A7" s="27"/>
      <c r="B7" s="450" t="str">
        <f ca="1">OFFSET(L!$C$1,MATCH("Declaration"&amp;ADDRESS(ROW(),COLUMN(),4),L!$A:$A,0)-1,SL,,)</f>
        <v>Company Information</v>
      </c>
      <c r="C7" s="450"/>
      <c r="D7" s="450"/>
      <c r="E7" s="450"/>
      <c r="F7" s="450"/>
      <c r="G7" s="450"/>
      <c r="H7" s="450"/>
      <c r="I7" s="450"/>
      <c r="J7" s="450"/>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2" t="s">
        <v>20161</v>
      </c>
      <c r="E8" s="443"/>
      <c r="F8" s="443"/>
      <c r="G8" s="443"/>
      <c r="H8" s="443"/>
      <c r="I8" s="443"/>
      <c r="J8" s="444"/>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7" t="s">
        <v>19</v>
      </c>
      <c r="E9" s="428"/>
      <c r="F9" s="428"/>
      <c r="G9" s="429"/>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1" t="str">
        <f ca="1">OFFSET(L!$C$1,MATCH("Declaration"&amp;ADDRESS(ROW(),COLUMN(),4)&amp;LEFT($D$9,1),L!$A:$A,0)-1,SL,,)</f>
        <v>Description of Scope:</v>
      </c>
      <c r="C10" s="111"/>
      <c r="D10" s="446"/>
      <c r="E10" s="447"/>
      <c r="F10" s="447"/>
      <c r="G10" s="447"/>
      <c r="H10" s="447"/>
      <c r="I10" s="447"/>
      <c r="J10" s="448"/>
      <c r="K10" s="29"/>
      <c r="L10" s="103"/>
      <c r="Q10" s="2"/>
      <c r="R10" s="2"/>
      <c r="S10" s="2"/>
      <c r="T10" s="2"/>
      <c r="U10" s="2"/>
      <c r="V10" s="2"/>
      <c r="W10" s="2"/>
      <c r="X10" s="2"/>
      <c r="Y10" s="2"/>
      <c r="Z10" s="2"/>
      <c r="AA10" s="2"/>
      <c r="AB10" s="2"/>
      <c r="AC10" s="2"/>
      <c r="AD10" s="2"/>
      <c r="AE10" s="2"/>
      <c r="AF10" s="2"/>
      <c r="AG10" s="2"/>
      <c r="AH10" s="2"/>
    </row>
    <row r="11" spans="1:34" ht="15.75">
      <c r="A11" s="31"/>
      <c r="B11" s="452"/>
      <c r="C11" s="111"/>
      <c r="D11" s="453" t="str">
        <f ca="1">IF(D9=Q9,OFFSET(L!$C$1,MATCH("Declaration"&amp;ADDRESS(ROW(),COLUMN(),4),L!$A:$A,0)-1,SL,,),"")</f>
        <v/>
      </c>
      <c r="E11" s="454"/>
      <c r="F11" s="454"/>
      <c r="G11" s="454"/>
      <c r="H11" s="454"/>
      <c r="I11" s="454"/>
      <c r="J11" s="455"/>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19180</v>
      </c>
      <c r="E12" s="456" t="s">
        <v>18684</v>
      </c>
      <c r="F12" s="457"/>
      <c r="G12" s="370" t="s">
        <v>19182</v>
      </c>
      <c r="H12" s="295"/>
      <c r="I12" s="295"/>
      <c r="J12" s="295"/>
      <c r="K12" s="29"/>
      <c r="L12" s="103"/>
      <c r="P12" s="293" t="str">
        <f>IF(ISBLANK(D12),"",IF(D12="(Delete Cobalt)",IF(ISBLANK(D14),"",D14),D12))</f>
        <v/>
      </c>
      <c r="Q12" s="294" t="str">
        <f>IF(P13="",P12,IF(P12="",P13,IF(P12&gt;P13,P13,P12)))</f>
        <v>Copper</v>
      </c>
      <c r="R12" s="294" t="str">
        <f>Q12</f>
        <v>Copper</v>
      </c>
      <c r="S12" s="294" t="str">
        <f t="shared" ref="S12" si="0">IF(R13="",R12,IF(R12="",R13,IF(R12&gt;R13,R13,R12)))</f>
        <v>Copper</v>
      </c>
      <c r="T12" s="294" t="str">
        <f t="shared" ref="T12" si="1">S12</f>
        <v>Copper</v>
      </c>
      <c r="U12" s="294" t="str">
        <f t="shared" ref="U12" si="2">IF(T13="",T12,IF(T12="",T13,IF(T12&gt;T13,T13,T12)))</f>
        <v>Copper</v>
      </c>
      <c r="V12" s="294" t="str">
        <f t="shared" ref="V12" si="3">U12</f>
        <v>Copper</v>
      </c>
      <c r="W12" s="294" t="str">
        <f t="shared" ref="W12" si="4">IF(V13="",V12,IF(V12="",V13,IF(V12&gt;V13,V13,V12)))</f>
        <v>Copper</v>
      </c>
      <c r="X12" s="294" t="str">
        <f t="shared" ref="X12" si="5">W12</f>
        <v>Copper</v>
      </c>
      <c r="Y12" s="294" t="str">
        <f t="shared" ref="Y12" si="6">IF(X13="",X12,IF(X12="",X13,IF(X12&gt;X13,X13,X12)))</f>
        <v>Copper</v>
      </c>
      <c r="Z12" s="294" t="str">
        <f t="shared" ref="Z12" si="7">Y12</f>
        <v>Copper</v>
      </c>
      <c r="AA12" s="294" t="str">
        <f>Z12</f>
        <v>Copper</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56" t="s">
        <v>19184</v>
      </c>
      <c r="F13" s="457"/>
      <c r="G13" s="370" t="s">
        <v>18685</v>
      </c>
      <c r="H13" s="296"/>
      <c r="I13" s="296"/>
      <c r="J13" s="296"/>
      <c r="K13" s="29"/>
      <c r="L13" s="103"/>
      <c r="P13" s="293" t="str">
        <f>IF(ISBLANK(E12),"",IF(E12="(Delete Copper)",IF(ISBLANK(E14),"",E14),E12))</f>
        <v>Copper</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Nickel</v>
      </c>
      <c r="W13" s="294" t="str">
        <f t="shared" ref="W13" si="11">IF(V13="",V13,IF(V12="",V12,IF(V12&gt;V13,V12,V13)))</f>
        <v>Nickel</v>
      </c>
      <c r="X13" s="294" t="str">
        <f t="shared" si="8"/>
        <v>Nickel</v>
      </c>
      <c r="Y13" s="294" t="str">
        <f t="shared" ref="Y13" si="12">IF(X13="",X13,IF(X12="",X12,IF(X12&gt;X13,X12,X13)))</f>
        <v>Nickel</v>
      </c>
      <c r="Z13" s="294" t="str">
        <f t="shared" si="8"/>
        <v>Nickel</v>
      </c>
      <c r="AA13" s="294" t="str" cm="1">
        <f t="array" ref="AA13">_xlfn.IFNA(INDEX($Z$12:$Z$21,MATCH(0,COUNTIF($AA$12:$AA12,$Z$12:$Z$21),0)),"")</f>
        <v>Nickel</v>
      </c>
      <c r="AB13" s="2"/>
      <c r="AC13" s="2"/>
      <c r="AD13" s="2"/>
      <c r="AE13" s="2"/>
      <c r="AF13" s="2"/>
      <c r="AG13" s="2"/>
    </row>
    <row r="14" spans="1:34" ht="15.75">
      <c r="A14" s="31"/>
      <c r="B14" s="458"/>
      <c r="C14" s="111"/>
      <c r="D14" s="296"/>
      <c r="E14" s="460"/>
      <c r="F14" s="461"/>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c r="A15" s="31"/>
      <c r="B15" s="459"/>
      <c r="C15" s="111"/>
      <c r="D15" s="296"/>
      <c r="E15" s="460"/>
      <c r="F15" s="461"/>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4"/>
      <c r="E16" s="425"/>
      <c r="F16" s="425"/>
      <c r="G16" s="425"/>
      <c r="H16" s="425"/>
      <c r="I16" s="425"/>
      <c r="J16" s="426"/>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4"/>
      <c r="E17" s="425"/>
      <c r="F17" s="425"/>
      <c r="G17" s="425"/>
      <c r="H17" s="425"/>
      <c r="I17" s="425"/>
      <c r="J17" s="426"/>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4" t="s">
        <v>20162</v>
      </c>
      <c r="E18" s="425"/>
      <c r="F18" s="425"/>
      <c r="G18" s="425"/>
      <c r="H18" s="425"/>
      <c r="I18" s="425"/>
      <c r="J18" s="426"/>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4" t="s">
        <v>20163</v>
      </c>
      <c r="E19" s="425"/>
      <c r="F19" s="425"/>
      <c r="G19" s="425"/>
      <c r="H19" s="425"/>
      <c r="I19" s="425"/>
      <c r="J19" s="426"/>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81" t="s">
        <v>20164</v>
      </c>
      <c r="E20" s="432"/>
      <c r="F20" s="432"/>
      <c r="G20" s="432"/>
      <c r="H20" s="432"/>
      <c r="I20" s="432"/>
      <c r="J20" s="433"/>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4" t="s">
        <v>20165</v>
      </c>
      <c r="E21" s="425"/>
      <c r="F21" s="425"/>
      <c r="G21" s="425"/>
      <c r="H21" s="425"/>
      <c r="I21" s="425"/>
      <c r="J21" s="426"/>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4" t="s">
        <v>20166</v>
      </c>
      <c r="E22" s="425"/>
      <c r="F22" s="425"/>
      <c r="G22" s="425"/>
      <c r="H22" s="425"/>
      <c r="I22" s="425"/>
      <c r="J22" s="426"/>
      <c r="K22" s="29"/>
      <c r="L22" s="97"/>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6"/>
      <c r="D23" s="424" t="s">
        <v>20167</v>
      </c>
      <c r="E23" s="425"/>
      <c r="F23" s="425"/>
      <c r="G23" s="425"/>
      <c r="H23" s="425"/>
      <c r="I23" s="425"/>
      <c r="J23" s="426"/>
      <c r="K23" s="29"/>
      <c r="L23" s="97"/>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6"/>
      <c r="D24" s="481" t="s">
        <v>20168</v>
      </c>
      <c r="E24" s="432"/>
      <c r="F24" s="432"/>
      <c r="G24" s="432"/>
      <c r="H24" s="432"/>
      <c r="I24" s="432"/>
      <c r="J24" s="433"/>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4" t="s">
        <v>20165</v>
      </c>
      <c r="E25" s="425"/>
      <c r="F25" s="425"/>
      <c r="G25" s="425"/>
      <c r="H25" s="425"/>
      <c r="I25" s="425"/>
      <c r="J25" s="426"/>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4">
        <v>45962</v>
      </c>
      <c r="E26" s="435"/>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0"/>
      <c r="E27" s="430"/>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Copper(*)</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Nickel(*)</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
      </c>
      <c r="C32" s="28"/>
      <c r="D32" s="404"/>
      <c r="E32" s="405"/>
      <c r="F32" s="8"/>
      <c r="G32" s="406"/>
      <c r="H32" s="407"/>
      <c r="I32" s="407"/>
      <c r="J32" s="408"/>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Copper(*)</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Copper</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Nickel(*)</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Nickel</v>
      </c>
      <c r="T43" s="301" t="str">
        <f>IF(S43="",S43,IF(S42="",S42,IF(S42&gt;S43,S42,S43)))</f>
        <v>Nickel</v>
      </c>
      <c r="U43" s="301" t="str">
        <f t="shared" ref="U43" si="49">IF(T44="",T43,IF(T43="",T44,IF(T43&gt;T44,T44,T43)))</f>
        <v>Nickel</v>
      </c>
      <c r="V43" s="301" t="str">
        <f t="shared" ref="V43" si="50">IF(U43="",U43,IF(U42="",U42,IF(U42&gt;U43,U42,U43)))</f>
        <v>Nickel</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Copper(*)</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Nickel(*)</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19" t="str">
        <f ca="1">D29</f>
        <v>Answer</v>
      </c>
      <c r="E65" s="419"/>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Copper(*)</v>
      </c>
      <c r="C66" s="6"/>
      <c r="D66" s="404" t="s">
        <v>25</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Nickel(*)</v>
      </c>
      <c r="C67" s="6"/>
      <c r="D67" s="404" t="s">
        <v>25</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Copper(*)</v>
      </c>
      <c r="C78" s="28"/>
      <c r="D78" s="404" t="s">
        <v>27</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Nickel(*)</v>
      </c>
      <c r="C79" s="28"/>
      <c r="D79" s="404" t="s">
        <v>27</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Copper(*)</v>
      </c>
      <c r="C90" s="6"/>
      <c r="D90" s="404" t="s">
        <v>26</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Nickel(*)</v>
      </c>
      <c r="C91" s="6"/>
      <c r="D91" s="404" t="s">
        <v>26</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Copper(*)</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Nickel(*)</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82" t="s">
        <v>20169</v>
      </c>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82" t="s">
        <v>20169</v>
      </c>
      <c r="H117" s="414"/>
      <c r="I117" s="414"/>
      <c r="J117" s="41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6"/>
      <c r="E119" s="416"/>
      <c r="F119" s="231"/>
      <c r="G119" s="417"/>
      <c r="H119" s="417"/>
      <c r="I119" s="417"/>
      <c r="J119" s="41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Copper(*)</v>
      </c>
      <c r="C120" s="292"/>
      <c r="D120" s="404" t="s">
        <v>38</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Nickel(*)</v>
      </c>
      <c r="C121" s="292"/>
      <c r="D121" s="404" t="s">
        <v>38</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F9A7C112-478A-47DB-A66F-A6434F85B92E}"/>
    <hyperlink ref="D24" r:id="rId2" xr:uid="{8B64529F-4B9F-4C26-9888-C08540945070}"/>
    <hyperlink ref="G115" r:id="rId3" xr:uid="{447EA223-5F25-447F-AE55-1D87EB082EAD}"/>
    <hyperlink ref="G117" r:id="rId4" xr:uid="{11831EE8-FCF8-43E9-9DCA-4E0E7E8B4B3B}"/>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6" sqref="C6"/>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2" t="str">
        <f ca="1">OFFSET(L!$C$1,MATCH("Smelter List"&amp;ADDRESS(ROW(),COLUMN(),4),L!$A:$A,0)-1,SL,,)</f>
        <v>Link to "RMAP Conformant Smelter List"</v>
      </c>
      <c r="K2" s="463"/>
      <c r="L2" s="463"/>
      <c r="M2" s="463"/>
      <c r="N2" s="463"/>
      <c r="O2" s="463"/>
      <c r="P2" s="161"/>
      <c r="Q2" s="162"/>
      <c r="R2" s="163"/>
      <c r="S2" s="163"/>
      <c r="T2" s="163"/>
      <c r="AB2" s="310"/>
      <c r="AH2" s="129" t="s">
        <v>25</v>
      </c>
    </row>
    <row r="3" spans="1:34" s="16" customFormat="1" ht="249.6" customHeight="1">
      <c r="A3" s="200"/>
      <c r="B3" s="46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4"/>
      <c r="D3" s="464"/>
      <c r="E3" s="464"/>
      <c r="F3" s="164"/>
      <c r="G3" s="465" t="str">
        <f ca="1">OFFSET(L!$C$1,MATCH("General"&amp;"Cpy",L!$A:$A,0)-1,SL,,)</f>
        <v>© 2025 Responsible Minerals Initiative. All rights reserved.</v>
      </c>
      <c r="H3" s="466"/>
      <c r="I3" s="467"/>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25">
      <c r="A5" s="196"/>
      <c r="B5" s="302" t="s">
        <v>18684</v>
      </c>
      <c r="C5" s="151" t="s">
        <v>18697</v>
      </c>
      <c r="D5" s="148"/>
      <c r="E5" s="148" t="str">
        <f ca="1">IF(ISERROR($V5),"",OFFSET('Smelter Look-up'!$D$4,$V5-4,0)&amp;"")</f>
        <v>GERMANY</v>
      </c>
      <c r="F5" s="148" t="str">
        <f ca="1">IF(ISERROR($V5),"",OFFSET('Smelter Look-up'!$E$4,$V5-4,0))</f>
        <v>CID004220</v>
      </c>
      <c r="G5" s="148" t="str">
        <f ca="1">IF(C5=$X$4,"Enter smelter details",IF(ISERROR($V5),"",OFFSET('Smelter Look-up'!$F$4,$V5-4,0)))</f>
        <v>RMI</v>
      </c>
      <c r="H5" s="204">
        <f ca="1">IF(ISERROR($V5),"",OFFSET('Smelter Look-up'!$G$4,$V5-4,0))</f>
        <v>0</v>
      </c>
      <c r="I5" s="205" t="str">
        <f ca="1">IF(ISERROR($V5),"",OFFSET('Smelter Look-up'!$H$4,$V5-4,0))</f>
        <v>Hamburg</v>
      </c>
      <c r="J5" s="205" t="str">
        <f ca="1">IF(ISERROR($V5),"",OFFSET('Smelter Look-up'!$I$4,$V5-4,0))</f>
        <v>Hamburg</v>
      </c>
      <c r="K5" s="149"/>
      <c r="L5" s="149"/>
      <c r="M5" s="149"/>
      <c r="N5" s="149"/>
      <c r="O5" s="149"/>
      <c r="P5" s="207"/>
      <c r="Q5" s="150"/>
      <c r="R5" s="148" t="str">
        <f ca="1">IF(ISERROR($V5),"",OFFSET('Smelter Look-up'!$C$4,$V5-4,0)&amp;"")</f>
        <v>Aurubis Hamburg AG</v>
      </c>
      <c r="S5" s="154" t="str">
        <f t="shared" ref="S5:S12" ca="1" si="0">IF(B5="","",IF(ISERROR(MATCH($E5,CL,0)),"Unknown",INDIRECT("'C'!$A$"&amp;MATCH($E5,CL,0)+1)))</f>
        <v>DE</v>
      </c>
      <c r="T5" s="154" t="str">
        <f ca="1">IF(B5="","",IF(ISERROR(MATCH($J5,SorP!$B$1:$B$6226,0)),"",INDIRECT("'SorP'!$A$"&amp;MATCH($S5&amp;$J5,SorP!C:C,0))))</f>
        <v>DE-HH</v>
      </c>
      <c r="U5" s="167"/>
      <c r="V5" s="168">
        <f>IF(C5="",NA(),MATCH($B5&amp;$C5,'Smelter Look-up'!$J:$J,0))</f>
        <v>185</v>
      </c>
      <c r="X5" s="169">
        <f t="shared" ref="X5:X12" ca="1" si="1">IF(AND(C5="Smelter not listed",OR(LEN(D5)=0,LEN(E5)=0)),1,0)</f>
        <v>0</v>
      </c>
      <c r="AB5" s="312" t="str">
        <f t="shared" ref="AB5:AB12" si="2">IF(C5="","",B5)</f>
        <v>Copper</v>
      </c>
      <c r="AC5" s="169" t="str">
        <f>B5</f>
        <v>Copper</v>
      </c>
      <c r="AD5" s="169" t="str">
        <f>IF(C5="Smelter not listed",D5,C5)</f>
        <v>Aurubis Hamburg</v>
      </c>
    </row>
    <row r="6" spans="1:34" s="169" customFormat="1" ht="51">
      <c r="A6" s="196"/>
      <c r="B6" s="302" t="s">
        <v>18684</v>
      </c>
      <c r="C6" s="151" t="s">
        <v>45</v>
      </c>
      <c r="D6" s="148"/>
      <c r="E6" s="148" t="str">
        <f ca="1">IF(ISERROR($V6),"",OFFSET('Smelter Look-up'!$D$4,$V6-4,0)&amp;"")</f>
        <v/>
      </c>
      <c r="F6" s="148">
        <f ca="1">IF(ISERROR($V6),"",OFFSET('Smelter Look-up'!$E$4,$V6-4,0))</f>
        <v>0</v>
      </c>
      <c r="G6" s="148">
        <f ca="1">IF(C6=$X$4,"Enter smelter details",IF(ISERROR($V6),"",OFFSET('Smelter Look-up'!$F$4,$V6-4,0)))</f>
        <v>0</v>
      </c>
      <c r="H6" s="204">
        <f ca="1">IF(ISERROR($V6),"",OFFSET('Smelter Look-up'!$G$4,$V6-4,0))</f>
        <v>0</v>
      </c>
      <c r="I6" s="205">
        <f ca="1">IF(ISERROR($V6),"",OFFSET('Smelter Look-up'!$H$4,$V6-4,0))</f>
        <v>0</v>
      </c>
      <c r="J6" s="205">
        <f ca="1">IF(ISERROR($V6),"",OFFSET('Smelter Look-up'!$I$4,$V6-4,0))</f>
        <v>0</v>
      </c>
      <c r="K6" s="149"/>
      <c r="L6" s="149"/>
      <c r="M6" s="149"/>
      <c r="N6" s="149"/>
      <c r="O6" s="149"/>
      <c r="P6" s="207"/>
      <c r="Q6" s="150"/>
      <c r="R6" s="148" t="str">
        <f ca="1">IF(ISERROR($V6),"",OFFSET('Smelter Look-up'!$C$4,$V6-4,0)&amp;"")</f>
        <v>Unknown</v>
      </c>
      <c r="S6" s="154" t="str">
        <f t="shared" ca="1" si="0"/>
        <v>Unknown</v>
      </c>
      <c r="T6" s="154" t="str">
        <f ca="1">IF(B6="","",IF(ISERROR(MATCH($J6,SorP!$B$1:$B$6226,0)),"",INDIRECT("'SorP'!$A$"&amp;MATCH($S6&amp;$J6,SorP!C:C,0))))</f>
        <v/>
      </c>
      <c r="U6" s="167"/>
      <c r="V6" s="168">
        <f>IF(C6="",NA(),MATCH($B6&amp;$C6,'Smelter Look-up'!$J:$J,0))</f>
        <v>315</v>
      </c>
      <c r="X6" s="169">
        <f t="shared" ca="1" si="1"/>
        <v>0</v>
      </c>
      <c r="AB6" s="312" t="str">
        <f t="shared" si="2"/>
        <v>Copper</v>
      </c>
      <c r="AC6" s="169" t="str">
        <f t="shared" ref="AC6:AC69" si="3">B6</f>
        <v>Copper</v>
      </c>
      <c r="AD6" s="169" t="str">
        <f t="shared" ref="AD6:AD69" si="4">IF(C6="Smelter not listed",D6,C6)</f>
        <v>Smelter not yet identified</v>
      </c>
    </row>
    <row r="7" spans="1:34" s="169" customFormat="1" ht="20.25">
      <c r="A7" s="196"/>
      <c r="B7" s="302" t="s">
        <v>18685</v>
      </c>
      <c r="C7" s="151" t="s">
        <v>45</v>
      </c>
      <c r="D7" s="148"/>
      <c r="E7" s="148" t="str">
        <f ca="1">IF(ISERROR($V7),"",OFFSET('Smelter Look-up'!$D$4,$V7-4,0)&amp;"")</f>
        <v/>
      </c>
      <c r="F7" s="148">
        <f ca="1">IF(ISERROR($V7),"",OFFSET('Smelter Look-up'!$E$4,$V7-4,0))</f>
        <v>0</v>
      </c>
      <c r="G7" s="148">
        <f ca="1">IF(C7=$X$4,"Enter smelter details",IF(ISERROR($V7),"",OFFSET('Smelter Look-up'!$F$4,$V7-4,0)))</f>
        <v>0</v>
      </c>
      <c r="H7" s="204">
        <f ca="1">IF(ISERROR($V7),"",OFFSET('Smelter Look-up'!$G$4,$V7-4,0))</f>
        <v>0</v>
      </c>
      <c r="I7" s="205">
        <f ca="1">IF(ISERROR($V7),"",OFFSET('Smelter Look-up'!$H$4,$V7-4,0))</f>
        <v>0</v>
      </c>
      <c r="J7" s="205">
        <f ca="1">IF(ISERROR($V7),"",OFFSET('Smelter Look-up'!$I$4,$V7-4,0))</f>
        <v>0</v>
      </c>
      <c r="K7" s="149"/>
      <c r="L7" s="149"/>
      <c r="M7" s="149"/>
      <c r="N7" s="149"/>
      <c r="O7" s="149"/>
      <c r="P7" s="207"/>
      <c r="Q7" s="150"/>
      <c r="R7" s="148" t="str">
        <f ca="1">IF(ISERROR($V7),"",OFFSET('Smelter Look-up'!$C$4,$V7-4,0)&amp;"")</f>
        <v>Unknown</v>
      </c>
      <c r="S7" s="154" t="str">
        <f t="shared" ca="1" si="0"/>
        <v>Unknown</v>
      </c>
      <c r="T7" s="154" t="str">
        <f ca="1">IF(B7="","",IF(ISERROR(MATCH($J7,SorP!$B$1:$B$6226,0)),"",INDIRECT("'SorP'!$A$"&amp;MATCH($S7&amp;$J7,SorP!C:C,0))))</f>
        <v/>
      </c>
      <c r="U7" s="167"/>
      <c r="V7" s="168">
        <f>IF(C7="",NA(),MATCH($B7&amp;$C7,'Smelter Look-up'!$J:$J,0))</f>
        <v>495</v>
      </c>
      <c r="X7" s="169">
        <f t="shared" ca="1" si="1"/>
        <v>0</v>
      </c>
      <c r="AB7" s="312" t="str">
        <f t="shared" si="2"/>
        <v>Nickel</v>
      </c>
      <c r="AC7" s="169" t="str">
        <f t="shared" si="3"/>
        <v>Nickel</v>
      </c>
      <c r="AD7" s="169" t="str">
        <f t="shared" si="4"/>
        <v>Smelter not yet identified</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8" t="str">
        <f ca="1">OFFSET(L!$C$1,MATCH("Checker"&amp;ADDRESS(ROW(),COLUMN(),4),L!$A:$A,0)-1,SL,,)</f>
        <v>To ensure all required fields have been populated before submitting to your customers review form for any line items highlighted in red</v>
      </c>
      <c r="B1" s="468"/>
      <c r="C1" s="468"/>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LINBRAZE S.r.l.</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Mrs Rosalia BLANDA</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rosalia.blanda@linbraze.com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+390922871694</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Mr Antonio DI PRIMA</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antonio.diprima@linbraze.com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45962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Copper(*)</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Nickel(*)</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Copper(*)</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Nickel(*)</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Copper(*)</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Nickel(*)</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Copper(*)</v>
      </c>
      <c r="B50" s="78" t="str">
        <f>Declaration!D66</f>
        <v>Yes</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Nickel(*)</v>
      </c>
      <c r="B51" s="78" t="str">
        <f>Declaration!D67</f>
        <v>Yes</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Copper(*)</v>
      </c>
      <c r="B61" s="78" t="str">
        <f>Declaration!D78</f>
        <v>Greater than 90%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Nickel(*)</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Copper(*)</v>
      </c>
      <c r="B72" s="78" t="str">
        <f>Declaration!D90</f>
        <v>Unknown</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Nickel(*)</v>
      </c>
      <c r="B73" s="78" t="str">
        <f>Declaration!D91</f>
        <v>Unknown</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Copper(*)</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Nickel(*)</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https://www.linbraze.com/conflict-minerals-policy.html</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Copper(*)</v>
      </c>
      <c r="B98" s="78" t="str">
        <f>Declaration!D120</f>
        <v>Yes, when more processors are validated</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Nickel(*)</v>
      </c>
      <c r="B99" s="78" t="str">
        <f>Declaration!D121</f>
        <v>Yes, when more processors are validated</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0</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Copper</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Nickel</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List'!AB$5:AB$2504,A117)&gt;0),0,1)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C10" sqref="C10"/>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69" t="str">
        <f ca="1">OFFSET(L!$C$1,MATCH("Mine List"&amp;ADDRESS(ROW(),COLUMN(),4),L!$A:$A,0)-1,SL,,)</f>
        <v>TO BEGIN:</v>
      </c>
      <c r="C2" s="469" t="s">
        <v>19178</v>
      </c>
      <c r="D2" s="469" t="s">
        <v>19178</v>
      </c>
      <c r="E2" s="324"/>
      <c r="F2" s="324"/>
      <c r="G2" s="325"/>
      <c r="H2" s="470"/>
      <c r="I2" s="471"/>
      <c r="J2" s="471"/>
      <c r="K2" s="471"/>
      <c r="L2" s="471"/>
      <c r="M2" s="471"/>
      <c r="N2" s="326"/>
      <c r="O2" s="326"/>
    </row>
    <row r="3" spans="1:19" s="322" customFormat="1" ht="93.95" customHeight="1" thickBot="1">
      <c r="A3" s="358"/>
      <c r="B3" s="472"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2" t="s">
        <v>19178</v>
      </c>
      <c r="D3" s="472" t="s">
        <v>19178</v>
      </c>
      <c r="E3" s="473" t="s">
        <v>19176</v>
      </c>
      <c r="F3" s="473"/>
      <c r="G3" s="474"/>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t="s">
        <v>18684</v>
      </c>
      <c r="B5" s="360" t="s">
        <v>45</v>
      </c>
      <c r="C5" s="360" t="s">
        <v>20170</v>
      </c>
      <c r="D5" s="360"/>
      <c r="E5" s="360"/>
      <c r="F5" s="360" t="s">
        <v>1503</v>
      </c>
      <c r="G5" s="361"/>
      <c r="H5" s="361"/>
      <c r="I5" s="362"/>
      <c r="J5" s="362"/>
      <c r="K5" s="362"/>
      <c r="L5" s="362"/>
      <c r="M5" s="362"/>
      <c r="N5" s="337" t="str">
        <f t="shared" ref="N5:N68" ca="1" si="0">IF(A5="","",IF(ISERROR(MATCH($F5,CL,0)),"Unknown",INDIRECT("'C'!$A$"&amp;MATCH($F5,CL,0)+1)))</f>
        <v>DE</v>
      </c>
      <c r="O5" s="337" t="s">
        <v>19177</v>
      </c>
      <c r="P5" s="338"/>
      <c r="Q5" s="339" t="str">
        <f t="shared" ref="Q5:Q68" si="1">A5&amp;B5</f>
        <v>CopperSmelter not yet identified</v>
      </c>
      <c r="R5" s="339" t="b">
        <f t="shared" ref="R5:R68" si="2">OR(ISBLANK(B5),ISBLANK(C5))</f>
        <v>0</v>
      </c>
      <c r="S5" s="339" t="str">
        <f t="shared" ref="S5:S68" si="3">IF(R5,"",A5&amp;"+")</f>
        <v>Copper+</v>
      </c>
    </row>
    <row r="6" spans="1:19" s="339" customFormat="1" ht="20.100000000000001" customHeight="1">
      <c r="A6" s="302" t="s">
        <v>18685</v>
      </c>
      <c r="B6" s="334" t="s">
        <v>45</v>
      </c>
      <c r="C6" s="334" t="s">
        <v>20170</v>
      </c>
      <c r="D6" s="334"/>
      <c r="E6" s="334"/>
      <c r="F6" s="334" t="s">
        <v>95</v>
      </c>
      <c r="G6" s="335"/>
      <c r="H6" s="335"/>
      <c r="I6" s="336"/>
      <c r="J6" s="336"/>
      <c r="K6" s="336"/>
      <c r="L6" s="336"/>
      <c r="M6" s="336"/>
      <c r="N6" s="337" t="str">
        <f t="shared" ca="1" si="0"/>
        <v>CA</v>
      </c>
      <c r="O6" s="337" t="s">
        <v>19177</v>
      </c>
      <c r="P6" s="338"/>
      <c r="Q6" s="339" t="str">
        <f t="shared" si="1"/>
        <v>NickelSmelter not yet identified</v>
      </c>
      <c r="R6" s="339" t="b">
        <f t="shared" si="2"/>
        <v>0</v>
      </c>
      <c r="S6" s="339" t="str">
        <f t="shared" si="3"/>
        <v>Nickel+</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C8" sqref="C8"/>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6" t="str">
        <f ca="1">OFFSET(L!$C$1,MATCH("Product List"&amp;ADDRESS(ROW(),COLUMN(),4),L!$A:$A,0)-1,SL,,)</f>
        <v>Completion required only if reporting level "Product (or List of Products)" selected on the 'Declaration' worksheet.</v>
      </c>
      <c r="B1" s="477"/>
      <c r="C1" s="477"/>
      <c r="D1" s="477"/>
      <c r="E1" s="477"/>
      <c r="F1" s="477"/>
      <c r="G1" s="106"/>
    </row>
    <row r="2" spans="1:37">
      <c r="A2" s="19"/>
      <c r="B2" s="108"/>
      <c r="C2" s="108"/>
      <c r="D2" s="108"/>
      <c r="E2" s="108"/>
      <c r="F2"/>
      <c r="G2" s="20"/>
    </row>
    <row r="3" spans="1:37">
      <c r="A3" s="19"/>
      <c r="B3" s="108"/>
      <c r="C3" s="108"/>
      <c r="D3" s="108"/>
      <c r="E3" s="108"/>
      <c r="F3" s="108"/>
      <c r="G3" s="20"/>
    </row>
    <row r="4" spans="1:37" ht="15.75" customHeight="1">
      <c r="A4" s="19"/>
      <c r="B4" s="475" t="s">
        <v>47</v>
      </c>
      <c r="C4" s="475"/>
      <c r="D4" s="475"/>
      <c r="E4" s="475"/>
      <c r="F4" s="475"/>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t="s">
        <v>20172</v>
      </c>
      <c r="C6" s="88" t="s">
        <v>20171</v>
      </c>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t="s">
        <v>20173</v>
      </c>
      <c r="C7" s="88" t="s">
        <v>20173</v>
      </c>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t="s">
        <v>20174</v>
      </c>
      <c r="C8" s="88" t="s">
        <v>20174</v>
      </c>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78" t="str">
        <f ca="1">OFFSET(L!$C$1,MATCH("General"&amp;"Cpy",L!$A:$A,0)-1,SL,,)</f>
        <v>© 2025 Responsible Minerals Initiative. All rights reserved.</v>
      </c>
      <c r="C1001" s="478"/>
      <c r="D1001" s="478"/>
      <c r="E1001" s="478"/>
      <c r="F1001" s="478"/>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7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9"/>
      <c r="C1" s="479"/>
      <c r="D1" s="479"/>
      <c r="E1" s="479"/>
      <c r="F1" s="479"/>
      <c r="G1" s="479"/>
    </row>
    <row r="2" spans="1:13">
      <c r="A2" s="480"/>
      <c r="B2" s="480"/>
      <c r="C2" s="480"/>
      <c r="D2" s="480"/>
      <c r="E2" s="480"/>
      <c r="F2" s="480"/>
      <c r="G2" s="480"/>
      <c r="H2" s="480"/>
      <c r="I2" s="480"/>
    </row>
    <row r="3" spans="1:13">
      <c r="A3" s="480"/>
      <c r="B3" s="480"/>
      <c r="C3" s="480"/>
      <c r="D3" s="480"/>
      <c r="E3" s="480"/>
      <c r="F3" s="480"/>
      <c r="G3" s="480"/>
      <c r="H3" s="480"/>
      <c r="I3" s="480"/>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Declaration!Area_stampa</vt:lpstr>
      <vt:lpstr>CL</vt:lpstr>
      <vt:lpstr>'Smelter List'!dropX</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Giuseppe Di Prima</cp:lastModifiedBy>
  <cp:revision/>
  <dcterms:created xsi:type="dcterms:W3CDTF">2010-06-21T21:00:23Z</dcterms:created>
  <dcterms:modified xsi:type="dcterms:W3CDTF">2025-11-03T11:18:11Z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